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5/Markedsstatistik/"/>
    </mc:Choice>
  </mc:AlternateContent>
  <xr:revisionPtr revIDLastSave="410" documentId="14_{54B1680A-EA18-4EE0-A11D-BFAF7A363FA6}" xr6:coauthVersionLast="47" xr6:coauthVersionMax="47" xr10:uidLastSave="{79C27443-1866-49CD-8EF7-27175C8612BC}"/>
  <bookViews>
    <workbookView xWindow="-12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(A)'!$A$1:$I$78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4" l="1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5" i="5"/>
  <c r="G48" i="3"/>
  <c r="H48" i="3"/>
  <c r="M48" i="3"/>
  <c r="N48" i="3"/>
  <c r="G48" i="10" l="1"/>
  <c r="H48" i="10"/>
  <c r="I48" i="10"/>
  <c r="M22" i="9" l="1"/>
  <c r="N22" i="9"/>
  <c r="O22" i="9"/>
  <c r="N22" i="6" l="1"/>
  <c r="E24" i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H40" i="5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H21" i="5"/>
  <c r="H26" i="5"/>
  <c r="H33" i="5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45" i="5"/>
  <c r="G48" i="12" l="1"/>
  <c r="M22" i="6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7" i="12" l="1"/>
  <c r="M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N75" i="12"/>
  <c r="M75" i="12"/>
  <c r="H75" i="12"/>
  <c r="G75" i="12"/>
  <c r="H44" i="1" l="1"/>
  <c r="H11" i="1"/>
  <c r="H4" i="1"/>
  <c r="N48" i="12"/>
  <c r="M48" i="12"/>
  <c r="H10" i="1" s="1"/>
  <c r="H48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H12" i="1"/>
  <c r="H5" i="1"/>
  <c r="I45" i="13" l="1"/>
  <c r="H45" i="13"/>
  <c r="N46" i="6"/>
  <c r="H46" i="6"/>
  <c r="G46" i="6"/>
  <c r="M46" i="6"/>
  <c r="H13" i="1"/>
  <c r="H6" i="1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5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12" i="1"/>
  <c r="I5" i="1"/>
  <c r="I4" i="1"/>
  <c r="I10" i="1"/>
  <c r="I3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13" i="1"/>
  <c r="I6" i="1"/>
  <c r="I45" i="14"/>
  <c r="H24" i="1"/>
  <c r="H27" i="1" s="1"/>
  <c r="G24" i="1"/>
  <c r="G27" i="1" s="1"/>
</calcChain>
</file>

<file path=xl/sharedStrings.xml><?xml version="1.0" encoding="utf-8"?>
<sst xmlns="http://schemas.openxmlformats.org/spreadsheetml/2006/main" count="870" uniqueCount="223">
  <si>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</si>
  <si>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</si>
  <si>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</si>
  <si>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</si>
  <si>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</si>
  <si>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</si>
  <si>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</si>
  <si>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</si>
  <si>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</si>
  <si>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</si>
  <si>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</si>
  <si>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</si>
  <si>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</si>
  <si>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</si>
  <si>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</si>
  <si>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</si>
  <si>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</si>
  <si>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</si>
  <si>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</si>
  <si>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</si>
  <si>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</si>
  <si>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</si>
  <si>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</si>
  <si>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</si>
  <si>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</si>
  <si>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</si>
  <si>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</si>
  <si>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</si>
  <si>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</si>
  <si>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</si>
  <si>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</si>
  <si>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</si>
  <si>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</si>
  <si>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</si>
  <si>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</si>
  <si>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</si>
  <si>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</si>
  <si>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</si>
  <si>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</si>
  <si>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</si>
  <si>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</si>
  <si>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</si>
  <si>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</si>
  <si>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</si>
  <si>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</si>
  <si>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</si>
  <si>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</si>
  <si>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</si>
  <si>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</si>
  <si>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</si>
  <si>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</si>
  <si>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</si>
  <si>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</si>
  <si>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</si>
  <si>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</si>
  <si>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</si>
  <si>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</si>
  <si>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</si>
  <si>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</si>
  <si>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</si>
  <si>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</si>
  <si>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</si>
  <si>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</si>
  <si>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</si>
  <si>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</si>
  <si>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</si>
  <si>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</si>
  <si>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</si>
  <si>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</si>
  <si>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</si>
  <si>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</si>
  <si>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</si>
  <si>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</si>
  <si>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</si>
  <si>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</si>
  <si>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</si>
  <si>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</si>
  <si>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</si>
  <si>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</si>
  <si>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</si>
  <si>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</si>
  <si>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</si>
  <si>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</si>
  <si>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</si>
  <si>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</si>
  <si>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</si>
  <si>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</si>
  <si>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</si>
  <si>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</si>
  <si>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</si>
  <si>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</si>
  <si>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</si>
  <si>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</si>
  <si>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</si>
  <si>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</si>
  <si>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</si>
  <si>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</si>
  <si>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</si>
  <si>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</si>
  <si>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</si>
  <si>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</si>
  <si>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</si>
  <si>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</si>
  <si>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</si>
  <si>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</si>
  <si>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</si>
  <si>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</si>
  <si>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</si>
  <si>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</si>
  <si>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</si>
  <si>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</si>
  <si>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</si>
  <si>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</si>
  <si>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</si>
  <si>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</si>
  <si>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</si>
  <si>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</si>
  <si>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</si>
  <si>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</si>
  <si>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</si>
  <si>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</si>
  <si>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</si>
  <si>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</si>
  <si>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</si>
  <si>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</si>
  <si>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</si>
  <si>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</si>
  <si>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</si>
  <si>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</si>
  <si>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</si>
  <si>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</si>
  <si>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</si>
  <si>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</si>
  <si>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</si>
  <si>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</si>
  <si>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</si>
  <si>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</si>
  <si>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</si>
  <si>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</si>
  <si>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</si>
  <si>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</si>
  <si>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</si>
  <si>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</si>
  <si>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</si>
  <si>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</si>
  <si>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</si>
  <si>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</si>
  <si>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</si>
  <si>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</si>
  <si>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</si>
  <si>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</si>
  <si>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</si>
  <si>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</si>
  <si>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</si>
  <si>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</si>
  <si>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</si>
  <si>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</si>
  <si>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</si>
  <si>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</si>
  <si>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</si>
  <si>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</si>
  <si>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</si>
  <si>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</si>
  <si>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</si>
  <si>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</si>
  <si>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</si>
  <si>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</si>
  <si>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</si>
  <si>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</si>
  <si>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</si>
  <si>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</si>
  <si>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</si>
  <si>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</si>
  <si>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</si>
  <si>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</si>
  <si>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</si>
  <si>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</si>
  <si>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</si>
  <si>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</si>
  <si>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</si>
  <si>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</si>
  <si>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</si>
  <si>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</si>
  <si>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</si>
  <si>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</si>
  <si>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</si>
  <si>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</si>
  <si>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</si>
  <si>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</si>
  <si>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</si>
  <si>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</si>
  <si>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</si>
  <si>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</si>
  <si>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</si>
  <si>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</si>
  <si>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</si>
  <si>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</si>
  <si>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</si>
  <si>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</si>
  <si>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</si>
  <si>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</si>
  <si>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</si>
  <si>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</si>
  <si>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</si>
  <si>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</si>
  <si>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</si>
  <si>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</si>
  <si>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</si>
  <si>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</si>
  <si>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</si>
  <si>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</si>
  <si>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</si>
  <si>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</si>
  <si>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</si>
  <si>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</si>
  <si>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</si>
  <si>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</si>
  <si>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</si>
  <si>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</si>
  <si>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april</t>
  </si>
  <si>
    <t>maj</t>
  </si>
  <si>
    <t>SparDanmark</t>
  </si>
  <si>
    <t>Investering Danmarks markedsstatistik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</si>
</sst>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0">
    <xf numFmtId="0" fontId="0" fillId="0" borderId="0"/>
    <xf numFmtId="0" fontId="15" fillId="0" borderId="0" applyNumberFormat="0" applyFill="0" applyBorder="0" applyAlignment="0" applyProtection="0"/>
    <xf numFmtId="0" fontId="14" fillId="3" borderId="12" applyNumberFormat="0" applyFont="0" applyAlignment="0" applyProtection="0"/>
    <xf numFmtId="0" fontId="16" fillId="4" borderId="1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13" applyNumberFormat="0" applyAlignment="0" applyProtection="0"/>
    <xf numFmtId="164" fontId="12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14" fillId="0" borderId="0"/>
    <xf numFmtId="0" fontId="22" fillId="4" borderId="14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8" borderId="0" applyNumberFormat="0" applyBorder="0" applyAlignment="0" applyProtection="0"/>
    <xf numFmtId="0" fontId="7" fillId="3" borderId="12" applyNumberFormat="0" applyFont="0" applyAlignment="0" applyProtection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30" fillId="13" borderId="0" xfId="0" applyFont="1" applyFill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1" fillId="13" borderId="0" xfId="0" applyFont="1" applyFill="1" applyAlignment="1">
      <alignment horizontal="left"/>
    </xf>
    <xf numFmtId="0" fontId="32" fillId="0" borderId="2" xfId="0" applyFont="1" applyBorder="1" applyAlignment="1">
      <alignment horizontal="center" wrapText="1"/>
    </xf>
    <xf numFmtId="0" fontId="33" fillId="0" borderId="2" xfId="0" applyFont="1" applyBorder="1"/>
    <xf numFmtId="0" fontId="32" fillId="0" borderId="20" xfId="0" applyFont="1" applyBorder="1" applyAlignment="1">
      <alignment horizontal="center" wrapText="1"/>
    </xf>
    <xf numFmtId="0" fontId="31" fillId="13" borderId="3" xfId="0" applyFont="1" applyFill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34" fillId="13" borderId="4" xfId="0" applyFont="1" applyFill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5" fillId="0" borderId="0" xfId="8" applyFont="1" applyAlignment="1" applyProtection="1"/>
    <xf numFmtId="0" fontId="47" fillId="10" borderId="0" xfId="25" applyFont="1" applyFill="1"/>
    <xf numFmtId="0" fontId="42" fillId="10" borderId="0" xfId="25" applyFont="1" applyFill="1"/>
    <xf numFmtId="0" fontId="42" fillId="10" borderId="7" xfId="25" applyFont="1" applyFill="1" applyBorder="1"/>
    <xf numFmtId="0" fontId="42" fillId="10" borderId="0" xfId="25" applyFont="1" applyFill="1" applyBorder="1"/>
    <xf numFmtId="0" fontId="33" fillId="0" borderId="9" xfId="0" applyFont="1" applyBorder="1" applyAlignment="1">
      <alignment vertical="center"/>
    </xf>
    <xf numFmtId="3" fontId="33" fillId="0" borderId="9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3" fontId="33" fillId="10" borderId="0" xfId="0" applyNumberFormat="1" applyFont="1" applyFill="1" applyAlignment="1">
      <alignment vertical="center"/>
    </xf>
    <xf numFmtId="3" fontId="33" fillId="10" borderId="7" xfId="0" applyNumberFormat="1" applyFont="1" applyFill="1" applyBorder="1" applyAlignment="1">
      <alignment vertical="center"/>
    </xf>
    <xf numFmtId="0" fontId="33" fillId="10" borderId="7" xfId="0" applyFont="1" applyFill="1" applyBorder="1" applyAlignment="1">
      <alignment vertical="center"/>
    </xf>
    <xf numFmtId="0" fontId="33" fillId="10" borderId="23" xfId="0" applyFont="1" applyFill="1" applyBorder="1" applyAlignment="1">
      <alignment vertical="center"/>
    </xf>
    <xf numFmtId="0" fontId="33" fillId="10" borderId="7" xfId="0" applyFont="1" applyFill="1" applyBorder="1" applyAlignment="1">
      <alignment horizontal="left" vertical="center"/>
    </xf>
    <xf numFmtId="0" fontId="33" fillId="0" borderId="22" xfId="0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165" fontId="33" fillId="10" borderId="7" xfId="0" applyNumberFormat="1" applyFont="1" applyFill="1" applyBorder="1" applyAlignment="1">
      <alignment vertical="center"/>
    </xf>
    <xf numFmtId="3" fontId="33" fillId="0" borderId="7" xfId="0" applyNumberFormat="1" applyFont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horizontal="right" vertical="center"/>
    </xf>
    <xf numFmtId="3" fontId="33" fillId="0" borderId="32" xfId="0" applyNumberFormat="1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1" fontId="38" fillId="14" borderId="31" xfId="0" applyNumberFormat="1" applyFont="1" applyFill="1" applyBorder="1" applyAlignment="1">
      <alignment horizontal="left" vertical="center"/>
    </xf>
    <xf numFmtId="0" fontId="33" fillId="0" borderId="31" xfId="0" applyFont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1" fontId="38" fillId="14" borderId="31" xfId="0" applyNumberFormat="1" applyFont="1" applyFill="1" applyBorder="1" applyAlignment="1">
      <alignment horizontal="center" vertical="center"/>
    </xf>
    <xf numFmtId="3" fontId="33" fillId="0" borderId="31" xfId="0" applyNumberFormat="1" applyFont="1" applyBorder="1" applyAlignment="1">
      <alignment vertical="center"/>
    </xf>
    <xf numFmtId="0" fontId="39" fillId="13" borderId="31" xfId="0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vertical="center"/>
    </xf>
    <xf numFmtId="0" fontId="39" fillId="0" borderId="31" xfId="0" applyFont="1" applyBorder="1" applyAlignment="1">
      <alignment vertical="center"/>
    </xf>
    <xf numFmtId="3" fontId="39" fillId="0" borderId="31" xfId="0" applyNumberFormat="1" applyFont="1" applyBorder="1" applyAlignment="1">
      <alignment vertical="center"/>
    </xf>
    <xf numFmtId="3" fontId="39" fillId="0" borderId="31" xfId="0" applyNumberFormat="1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horizontal="right" vertical="center"/>
    </xf>
    <xf numFmtId="0" fontId="39" fillId="11" borderId="31" xfId="0" applyFont="1" applyFill="1" applyBorder="1" applyAlignment="1">
      <alignment vertical="center"/>
    </xf>
    <xf numFmtId="3" fontId="39" fillId="11" borderId="31" xfId="0" applyNumberFormat="1" applyFont="1" applyFill="1" applyBorder="1" applyAlignment="1">
      <alignment vertical="center"/>
    </xf>
    <xf numFmtId="3" fontId="33" fillId="0" borderId="23" xfId="0" applyNumberFormat="1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3" fontId="33" fillId="0" borderId="37" xfId="0" applyNumberFormat="1" applyFont="1" applyBorder="1" applyAlignment="1">
      <alignment vertical="center"/>
    </xf>
    <xf numFmtId="1" fontId="38" fillId="15" borderId="31" xfId="0" applyNumberFormat="1" applyFont="1" applyFill="1" applyBorder="1" applyAlignment="1">
      <alignment horizontal="left" vertical="center"/>
    </xf>
    <xf numFmtId="0" fontId="45" fillId="14" borderId="31" xfId="0" applyFont="1" applyFill="1" applyBorder="1" applyAlignment="1">
      <alignment horizontal="center" vertical="center"/>
    </xf>
    <xf numFmtId="3" fontId="39" fillId="2" borderId="31" xfId="0" applyNumberFormat="1" applyFont="1" applyFill="1" applyBorder="1" applyAlignment="1">
      <alignment vertical="center"/>
    </xf>
    <xf numFmtId="3" fontId="42" fillId="0" borderId="31" xfId="0" applyNumberFormat="1" applyFont="1" applyBorder="1" applyAlignment="1">
      <alignment vertical="center"/>
    </xf>
    <xf numFmtId="3" fontId="33" fillId="0" borderId="31" xfId="0" applyNumberFormat="1" applyFont="1" applyBorder="1" applyAlignment="1">
      <alignment horizontal="right" vertical="center" wrapText="1"/>
    </xf>
    <xf numFmtId="3" fontId="39" fillId="10" borderId="31" xfId="0" applyNumberFormat="1" applyFont="1" applyFill="1" applyBorder="1" applyAlignment="1">
      <alignment vertical="center"/>
    </xf>
    <xf numFmtId="3" fontId="39" fillId="9" borderId="31" xfId="0" applyNumberFormat="1" applyFont="1" applyFill="1" applyBorder="1" applyAlignment="1">
      <alignment vertical="center"/>
    </xf>
    <xf numFmtId="1" fontId="45" fillId="14" borderId="31" xfId="0" applyNumberFormat="1" applyFont="1" applyFill="1" applyBorder="1" applyAlignment="1">
      <alignment horizontal="center" vertical="center"/>
    </xf>
    <xf numFmtId="0" fontId="45" fillId="14" borderId="31" xfId="0" applyNumberFormat="1" applyFont="1" applyFill="1" applyBorder="1" applyAlignment="1">
      <alignment horizontal="center" vertical="center"/>
    </xf>
    <xf numFmtId="3" fontId="45" fillId="14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Border="1" applyAlignment="1">
      <alignment horizontal="right" vertical="center" wrapText="1"/>
    </xf>
    <xf numFmtId="3" fontId="33" fillId="10" borderId="31" xfId="0" applyNumberFormat="1" applyFont="1" applyFill="1" applyBorder="1" applyAlignment="1">
      <alignment vertical="center"/>
    </xf>
    <xf numFmtId="0" fontId="38" fillId="14" borderId="31" xfId="0" applyFont="1" applyFill="1" applyBorder="1" applyAlignment="1">
      <alignment horizontal="center" vertical="center"/>
    </xf>
    <xf numFmtId="1" fontId="39" fillId="0" borderId="31" xfId="0" applyNumberFormat="1" applyFont="1" applyBorder="1" applyAlignment="1">
      <alignment horizontal="left" vertical="center" wrapText="1"/>
    </xf>
    <xf numFmtId="3" fontId="42" fillId="0" borderId="31" xfId="0" applyNumberFormat="1" applyFont="1" applyBorder="1" applyAlignment="1">
      <alignment horizontal="right" vertical="center"/>
    </xf>
    <xf numFmtId="0" fontId="46" fillId="14" borderId="31" xfId="0" applyFont="1" applyFill="1" applyBorder="1" applyAlignment="1">
      <alignment vertical="center"/>
    </xf>
    <xf numFmtId="0" fontId="46" fillId="16" borderId="31" xfId="0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0" fontId="42" fillId="14" borderId="31" xfId="25" applyFont="1" applyFill="1" applyBorder="1"/>
    <xf numFmtId="17" fontId="45" fillId="14" borderId="31" xfId="25" applyNumberFormat="1" applyFont="1" applyFill="1" applyBorder="1"/>
    <xf numFmtId="0" fontId="33" fillId="0" borderId="31" xfId="0" applyFont="1" applyBorder="1"/>
    <xf numFmtId="166" fontId="33" fillId="0" borderId="31" xfId="7" applyNumberFormat="1" applyFont="1" applyBorder="1"/>
    <xf numFmtId="1" fontId="38" fillId="14" borderId="33" xfId="0" applyNumberFormat="1" applyFont="1" applyFill="1" applyBorder="1" applyAlignment="1">
      <alignment horizontal="center" vertical="center"/>
    </xf>
    <xf numFmtId="3" fontId="39" fillId="13" borderId="33" xfId="0" applyNumberFormat="1" applyFont="1" applyFill="1" applyBorder="1" applyAlignment="1">
      <alignment horizontal="right" vertical="center"/>
    </xf>
    <xf numFmtId="3" fontId="39" fillId="0" borderId="33" xfId="0" applyNumberFormat="1" applyFont="1" applyBorder="1" applyAlignment="1">
      <alignment vertical="center"/>
    </xf>
    <xf numFmtId="1" fontId="38" fillId="14" borderId="38" xfId="0" applyNumberFormat="1" applyFont="1" applyFill="1" applyBorder="1" applyAlignment="1">
      <alignment horizontal="center" vertical="center"/>
    </xf>
    <xf numFmtId="3" fontId="39" fillId="13" borderId="38" xfId="0" applyNumberFormat="1" applyFont="1" applyFill="1" applyBorder="1" applyAlignment="1">
      <alignment horizontal="right" vertical="center"/>
    </xf>
    <xf numFmtId="3" fontId="39" fillId="0" borderId="38" xfId="0" applyNumberFormat="1" applyFont="1" applyBorder="1" applyAlignment="1">
      <alignment vertical="center"/>
    </xf>
    <xf numFmtId="1" fontId="38" fillId="14" borderId="34" xfId="0" applyNumberFormat="1" applyFont="1" applyFill="1" applyBorder="1" applyAlignment="1">
      <alignment horizontal="left" vertical="center"/>
    </xf>
    <xf numFmtId="0" fontId="39" fillId="13" borderId="34" xfId="0" applyFont="1" applyFill="1" applyBorder="1" applyAlignment="1">
      <alignment vertical="center"/>
    </xf>
    <xf numFmtId="0" fontId="39" fillId="0" borderId="34" xfId="0" applyFont="1" applyBorder="1" applyAlignment="1">
      <alignment vertical="center"/>
    </xf>
    <xf numFmtId="1" fontId="38" fillId="14" borderId="41" xfId="0" applyNumberFormat="1" applyFont="1" applyFill="1" applyBorder="1" applyAlignment="1">
      <alignment horizontal="center" vertical="center"/>
    </xf>
    <xf numFmtId="3" fontId="39" fillId="13" borderId="41" xfId="0" applyNumberFormat="1" applyFont="1" applyFill="1" applyBorder="1" applyAlignment="1">
      <alignment horizontal="right" vertical="center"/>
    </xf>
    <xf numFmtId="3" fontId="39" fillId="0" borderId="41" xfId="0" applyNumberFormat="1" applyFont="1" applyBorder="1" applyAlignment="1">
      <alignment vertical="center"/>
    </xf>
    <xf numFmtId="3" fontId="39" fillId="13" borderId="41" xfId="0" applyNumberFormat="1" applyFont="1" applyFill="1" applyBorder="1" applyAlignment="1">
      <alignment vertical="center"/>
    </xf>
    <xf numFmtId="3" fontId="39" fillId="11" borderId="41" xfId="0" applyNumberFormat="1" applyFont="1" applyFill="1" applyBorder="1" applyAlignment="1">
      <alignment vertical="center"/>
    </xf>
    <xf numFmtId="3" fontId="39" fillId="13" borderId="33" xfId="0" applyNumberFormat="1" applyFont="1" applyFill="1" applyBorder="1" applyAlignment="1">
      <alignment vertical="center"/>
    </xf>
    <xf numFmtId="3" fontId="39" fillId="13" borderId="38" xfId="0" applyNumberFormat="1" applyFont="1" applyFill="1" applyBorder="1" applyAlignment="1">
      <alignment vertical="center"/>
    </xf>
    <xf numFmtId="1" fontId="38" fillId="15" borderId="34" xfId="0" applyNumberFormat="1" applyFont="1" applyFill="1" applyBorder="1" applyAlignment="1">
      <alignment horizontal="left" vertical="center"/>
    </xf>
    <xf numFmtId="3" fontId="39" fillId="2" borderId="34" xfId="0" applyNumberFormat="1" applyFont="1" applyFill="1" applyBorder="1" applyAlignment="1">
      <alignment vertical="center"/>
    </xf>
    <xf numFmtId="3" fontId="39" fillId="0" borderId="34" xfId="0" applyNumberFormat="1" applyFont="1" applyBorder="1" applyAlignment="1">
      <alignment vertical="center"/>
    </xf>
    <xf numFmtId="3" fontId="39" fillId="0" borderId="34" xfId="0" applyNumberFormat="1" applyFont="1" applyFill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3" fontId="39" fillId="10" borderId="34" xfId="0" applyNumberFormat="1" applyFont="1" applyFill="1" applyBorder="1" applyAlignment="1">
      <alignment vertical="center"/>
    </xf>
    <xf numFmtId="3" fontId="39" fillId="9" borderId="34" xfId="0" applyNumberFormat="1" applyFont="1" applyFill="1" applyBorder="1" applyAlignment="1">
      <alignment vertical="center"/>
    </xf>
    <xf numFmtId="0" fontId="45" fillId="14" borderId="41" xfId="0" applyFont="1" applyFill="1" applyBorder="1" applyAlignment="1">
      <alignment horizontal="center" vertical="center"/>
    </xf>
    <xf numFmtId="3" fontId="39" fillId="2" borderId="41" xfId="0" applyNumberFormat="1" applyFont="1" applyFill="1" applyBorder="1" applyAlignment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42" fillId="0" borderId="41" xfId="0" applyNumberFormat="1" applyFont="1" applyBorder="1" applyAlignment="1">
      <alignment vertical="center"/>
    </xf>
    <xf numFmtId="3" fontId="39" fillId="10" borderId="41" xfId="0" applyNumberFormat="1" applyFont="1" applyFill="1" applyBorder="1" applyAlignment="1">
      <alignment vertical="center"/>
    </xf>
    <xf numFmtId="3" fontId="39" fillId="9" borderId="41" xfId="0" applyNumberFormat="1" applyFont="1" applyFill="1" applyBorder="1" applyAlignment="1">
      <alignment vertical="center"/>
    </xf>
    <xf numFmtId="0" fontId="45" fillId="14" borderId="33" xfId="0" applyFont="1" applyFill="1" applyBorder="1" applyAlignment="1">
      <alignment horizontal="center" vertical="center"/>
    </xf>
    <xf numFmtId="3" fontId="39" fillId="2" borderId="33" xfId="0" applyNumberFormat="1" applyFont="1" applyFill="1" applyBorder="1" applyAlignment="1">
      <alignment vertical="center"/>
    </xf>
    <xf numFmtId="3" fontId="42" fillId="0" borderId="33" xfId="0" applyNumberFormat="1" applyFont="1" applyBorder="1" applyAlignment="1">
      <alignment vertical="center"/>
    </xf>
    <xf numFmtId="3" fontId="39" fillId="10" borderId="33" xfId="0" applyNumberFormat="1" applyFont="1" applyFill="1" applyBorder="1" applyAlignment="1">
      <alignment vertical="center"/>
    </xf>
    <xf numFmtId="3" fontId="39" fillId="9" borderId="33" xfId="0" applyNumberFormat="1" applyFont="1" applyFill="1" applyBorder="1" applyAlignment="1">
      <alignment vertical="center"/>
    </xf>
    <xf numFmtId="0" fontId="45" fillId="14" borderId="38" xfId="0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vertical="center"/>
    </xf>
    <xf numFmtId="3" fontId="39" fillId="10" borderId="38" xfId="0" applyNumberFormat="1" applyFont="1" applyFill="1" applyBorder="1" applyAlignment="1">
      <alignment vertical="center"/>
    </xf>
    <xf numFmtId="1" fontId="45" fillId="14" borderId="33" xfId="0" applyNumberFormat="1" applyFont="1" applyFill="1" applyBorder="1" applyAlignment="1">
      <alignment horizontal="center" vertical="center"/>
    </xf>
    <xf numFmtId="3" fontId="42" fillId="0" borderId="33" xfId="0" applyNumberFormat="1" applyFont="1" applyBorder="1" applyAlignment="1">
      <alignment horizontal="right" vertical="center" wrapText="1"/>
    </xf>
    <xf numFmtId="3" fontId="33" fillId="10" borderId="33" xfId="0" applyNumberFormat="1" applyFont="1" applyFill="1" applyBorder="1" applyAlignment="1">
      <alignment vertical="center"/>
    </xf>
    <xf numFmtId="3" fontId="39" fillId="0" borderId="33" xfId="0" applyNumberFormat="1" applyFont="1" applyFill="1" applyBorder="1" applyAlignment="1">
      <alignment vertical="center"/>
    </xf>
    <xf numFmtId="3" fontId="45" fillId="14" borderId="38" xfId="0" applyNumberFormat="1" applyFont="1" applyFill="1" applyBorder="1" applyAlignment="1">
      <alignment horizontal="center" vertical="center"/>
    </xf>
    <xf numFmtId="3" fontId="39" fillId="2" borderId="38" xfId="0" applyNumberFormat="1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3" fillId="10" borderId="34" xfId="0" applyFont="1" applyFill="1" applyBorder="1" applyAlignment="1">
      <alignment vertical="center"/>
    </xf>
    <xf numFmtId="1" fontId="45" fillId="14" borderId="41" xfId="0" applyNumberFormat="1" applyFont="1" applyFill="1" applyBorder="1" applyAlignment="1">
      <alignment horizontal="center" vertical="center"/>
    </xf>
    <xf numFmtId="3" fontId="42" fillId="0" borderId="41" xfId="0" applyNumberFormat="1" applyFont="1" applyBorder="1" applyAlignment="1">
      <alignment horizontal="right" vertical="center" wrapText="1"/>
    </xf>
    <xf numFmtId="3" fontId="33" fillId="10" borderId="41" xfId="0" applyNumberFormat="1" applyFont="1" applyFill="1" applyBorder="1" applyAlignment="1">
      <alignment vertical="center"/>
    </xf>
    <xf numFmtId="0" fontId="38" fillId="14" borderId="41" xfId="0" applyFont="1" applyFill="1" applyBorder="1" applyAlignment="1">
      <alignment horizontal="center" vertical="center"/>
    </xf>
    <xf numFmtId="3" fontId="33" fillId="0" borderId="41" xfId="0" applyNumberFormat="1" applyFont="1" applyBorder="1" applyAlignment="1">
      <alignment vertical="center"/>
    </xf>
    <xf numFmtId="0" fontId="38" fillId="14" borderId="33" xfId="0" applyFont="1" applyFill="1" applyBorder="1" applyAlignment="1">
      <alignment horizontal="center" vertical="center"/>
    </xf>
    <xf numFmtId="3" fontId="33" fillId="0" borderId="33" xfId="0" applyNumberFormat="1" applyFont="1" applyBorder="1" applyAlignment="1">
      <alignment vertical="center"/>
    </xf>
    <xf numFmtId="0" fontId="38" fillId="14" borderId="38" xfId="0" applyFont="1" applyFill="1" applyBorder="1" applyAlignment="1">
      <alignment horizontal="center" vertical="center"/>
    </xf>
    <xf numFmtId="3" fontId="33" fillId="0" borderId="38" xfId="0" applyNumberFormat="1" applyFont="1" applyBorder="1" applyAlignment="1">
      <alignment vertical="center"/>
    </xf>
    <xf numFmtId="3" fontId="33" fillId="10" borderId="38" xfId="0" applyNumberFormat="1" applyFont="1" applyFill="1" applyBorder="1" applyAlignment="1">
      <alignment vertical="center"/>
    </xf>
    <xf numFmtId="0" fontId="37" fillId="17" borderId="0" xfId="0" applyFont="1" applyFill="1" applyBorder="1" applyAlignment="1">
      <alignment vertical="center"/>
    </xf>
    <xf numFmtId="3" fontId="40" fillId="18" borderId="34" xfId="0" applyNumberFormat="1" applyFont="1" applyFill="1" applyBorder="1" applyAlignment="1">
      <alignment vertical="center"/>
    </xf>
    <xf numFmtId="3" fontId="40" fillId="18" borderId="41" xfId="0" applyNumberFormat="1" applyFont="1" applyFill="1" applyBorder="1" applyAlignment="1">
      <alignment vertical="center"/>
    </xf>
    <xf numFmtId="3" fontId="40" fillId="18" borderId="31" xfId="0" applyNumberFormat="1" applyFont="1" applyFill="1" applyBorder="1" applyAlignment="1">
      <alignment vertical="center"/>
    </xf>
    <xf numFmtId="3" fontId="40" fillId="18" borderId="38" xfId="0" applyNumberFormat="1" applyFont="1" applyFill="1" applyBorder="1" applyAlignment="1">
      <alignment vertical="center"/>
    </xf>
    <xf numFmtId="3" fontId="40" fillId="18" borderId="33" xfId="0" applyNumberFormat="1" applyFont="1" applyFill="1" applyBorder="1" applyAlignment="1">
      <alignment vertical="center"/>
    </xf>
    <xf numFmtId="0" fontId="40" fillId="18" borderId="31" xfId="0" applyFont="1" applyFill="1" applyBorder="1" applyAlignment="1">
      <alignment vertical="center"/>
    </xf>
    <xf numFmtId="0" fontId="40" fillId="18" borderId="34" xfId="0" applyFont="1" applyFill="1" applyBorder="1" applyAlignment="1">
      <alignment vertical="center"/>
    </xf>
    <xf numFmtId="3" fontId="40" fillId="19" borderId="31" xfId="0" applyNumberFormat="1" applyFont="1" applyFill="1" applyBorder="1" applyAlignment="1">
      <alignment vertical="center"/>
    </xf>
    <xf numFmtId="3" fontId="40" fillId="19" borderId="38" xfId="0" applyNumberFormat="1" applyFont="1" applyFill="1" applyBorder="1" applyAlignment="1">
      <alignment vertical="center"/>
    </xf>
    <xf numFmtId="3" fontId="40" fillId="19" borderId="33" xfId="0" applyNumberFormat="1" applyFont="1" applyFill="1" applyBorder="1" applyAlignment="1">
      <alignment vertical="center"/>
    </xf>
    <xf numFmtId="0" fontId="41" fillId="17" borderId="0" xfId="0" applyFont="1" applyFill="1" applyBorder="1" applyAlignment="1">
      <alignment vertical="center"/>
    </xf>
    <xf numFmtId="0" fontId="40" fillId="19" borderId="34" xfId="0" applyFont="1" applyFill="1" applyBorder="1" applyAlignment="1">
      <alignment vertical="center"/>
    </xf>
    <xf numFmtId="0" fontId="37" fillId="17" borderId="0" xfId="0" applyFont="1" applyFill="1" applyBorder="1" applyAlignment="1">
      <alignment vertical="center" wrapText="1"/>
    </xf>
    <xf numFmtId="3" fontId="40" fillId="18" borderId="31" xfId="0" applyNumberFormat="1" applyFont="1" applyFill="1" applyBorder="1" applyAlignment="1">
      <alignment horizontal="right" vertical="center"/>
    </xf>
    <xf numFmtId="0" fontId="41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vertical="center"/>
    </xf>
    <xf numFmtId="165" fontId="33" fillId="10" borderId="0" xfId="0" applyNumberFormat="1" applyFont="1" applyFill="1" applyBorder="1" applyAlignment="1">
      <alignment vertical="center"/>
    </xf>
    <xf numFmtId="0" fontId="33" fillId="10" borderId="48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10" borderId="0" xfId="0" applyFont="1" applyFill="1" applyAlignment="1">
      <alignment horizontal="left" vertical="center"/>
    </xf>
    <xf numFmtId="3" fontId="49" fillId="0" borderId="0" xfId="0" applyNumberFormat="1" applyFont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3" fontId="33" fillId="0" borderId="7" xfId="0" applyNumberFormat="1" applyFont="1" applyFill="1" applyBorder="1" applyAlignment="1">
      <alignment horizontal="left" vertical="center"/>
    </xf>
    <xf numFmtId="0" fontId="33" fillId="10" borderId="49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3" fillId="0" borderId="0" xfId="0" applyNumberFormat="1" applyFont="1" applyFill="1" applyBorder="1" applyAlignment="1"/>
    <xf numFmtId="2" fontId="3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" fontId="38" fillId="14" borderId="34" xfId="0" applyNumberFormat="1" applyFont="1" applyFill="1" applyBorder="1" applyAlignment="1">
      <alignment horizontal="center" vertical="center"/>
    </xf>
    <xf numFmtId="3" fontId="33" fillId="0" borderId="34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5" fillId="14" borderId="34" xfId="0" applyFont="1" applyFill="1" applyBorder="1" applyAlignment="1">
      <alignment horizontal="center" vertical="center"/>
    </xf>
    <xf numFmtId="3" fontId="40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5" fillId="14" borderId="34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38" fillId="14" borderId="34" xfId="0" applyFont="1" applyFill="1" applyBorder="1" applyAlignment="1">
      <alignment horizontal="center" vertical="center"/>
    </xf>
    <xf numFmtId="3" fontId="33" fillId="10" borderId="34" xfId="0" applyNumberFormat="1" applyFont="1" applyFill="1" applyBorder="1" applyAlignment="1">
      <alignment vertical="center"/>
    </xf>
    <xf numFmtId="0" fontId="33" fillId="10" borderId="53" xfId="0" applyFont="1" applyFill="1" applyBorder="1" applyAlignment="1">
      <alignment vertical="center"/>
    </xf>
    <xf numFmtId="3" fontId="42" fillId="0" borderId="34" xfId="0" applyNumberFormat="1" applyFont="1" applyBorder="1" applyAlignment="1">
      <alignment horizontal="right" vertical="center"/>
    </xf>
    <xf numFmtId="3" fontId="40" fillId="18" borderId="34" xfId="0" applyNumberFormat="1" applyFont="1" applyFill="1" applyBorder="1" applyAlignment="1">
      <alignment horizontal="right" vertical="center"/>
    </xf>
    <xf numFmtId="3" fontId="46" fillId="16" borderId="34" xfId="0" applyNumberFormat="1" applyFont="1" applyFill="1" applyBorder="1" applyAlignment="1">
      <alignment horizontal="right" vertical="center"/>
    </xf>
    <xf numFmtId="3" fontId="33" fillId="0" borderId="8" xfId="0" applyNumberFormat="1" applyFont="1" applyBorder="1" applyAlignment="1">
      <alignment vertical="center"/>
    </xf>
    <xf numFmtId="3" fontId="46" fillId="16" borderId="34" xfId="0" applyNumberFormat="1" applyFont="1" applyFill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43" fillId="0" borderId="0" xfId="0" applyFont="1" applyFill="1" applyBorder="1"/>
    <xf numFmtId="0" fontId="6" fillId="0" borderId="0" xfId="25" applyFill="1" applyBorder="1"/>
    <xf numFmtId="0" fontId="48" fillId="0" borderId="0" xfId="25" applyFont="1" applyFill="1" applyBorder="1"/>
    <xf numFmtId="0" fontId="6" fillId="10" borderId="0" xfId="25" applyFill="1" applyBorder="1"/>
    <xf numFmtId="0" fontId="48" fillId="10" borderId="0" xfId="25" applyFont="1" applyFill="1" applyBorder="1"/>
    <xf numFmtId="0" fontId="47" fillId="0" borderId="0" xfId="25" applyFont="1" applyFill="1" applyBorder="1"/>
    <xf numFmtId="0" fontId="33" fillId="0" borderId="22" xfId="0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horizontal="right" vertical="center"/>
    </xf>
    <xf numFmtId="2" fontId="33" fillId="0" borderId="56" xfId="0" applyNumberFormat="1" applyFont="1" applyFill="1" applyBorder="1" applyAlignment="1"/>
    <xf numFmtId="2" fontId="33" fillId="0" borderId="0" xfId="0" applyNumberFormat="1" applyFont="1" applyFill="1" applyBorder="1" applyAlignment="1">
      <alignment vertical="center"/>
    </xf>
    <xf numFmtId="3" fontId="33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0" fillId="0" borderId="21" xfId="0" applyFont="1" applyBorder="1" applyAlignment="1">
      <alignment horizontal="left" vertical="center"/>
    </xf>
    <xf numFmtId="0" fontId="33" fillId="0" borderId="8" xfId="0" applyFont="1" applyBorder="1"/>
    <xf numFmtId="0" fontId="33" fillId="0" borderId="58" xfId="0" applyFont="1" applyBorder="1"/>
    <xf numFmtId="0" fontId="33" fillId="0" borderId="21" xfId="0" applyFont="1" applyBorder="1" applyAlignment="1">
      <alignment horizontal="left"/>
    </xf>
    <xf numFmtId="0" fontId="33" fillId="0" borderId="21" xfId="0" applyFont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36" fillId="10" borderId="11" xfId="8" applyFont="1" applyFill="1" applyBorder="1" applyAlignment="1" applyProtection="1">
      <alignment horizontal="center"/>
    </xf>
    <xf numFmtId="0" fontId="33" fillId="0" borderId="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7" fillId="17" borderId="0" xfId="0" applyFont="1" applyFill="1" applyBorder="1" applyAlignment="1">
      <alignment horizontal="left" vertical="center"/>
    </xf>
    <xf numFmtId="0" fontId="37" fillId="17" borderId="40" xfId="0" applyFont="1" applyFill="1" applyBorder="1" applyAlignment="1">
      <alignment horizontal="center" vertical="center"/>
    </xf>
    <xf numFmtId="0" fontId="37" fillId="17" borderId="39" xfId="0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5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/>
    </xf>
    <xf numFmtId="0" fontId="37" fillId="17" borderId="44" xfId="0" applyFont="1" applyFill="1" applyBorder="1" applyAlignment="1">
      <alignment horizontal="center" vertical="center"/>
    </xf>
    <xf numFmtId="0" fontId="37" fillId="17" borderId="45" xfId="0" applyFont="1" applyFill="1" applyBorder="1" applyAlignment="1">
      <alignment horizontal="center" vertical="center"/>
    </xf>
    <xf numFmtId="0" fontId="37" fillId="19" borderId="42" xfId="0" applyNumberFormat="1" applyFont="1" applyFill="1" applyBorder="1" applyAlignment="1">
      <alignment horizontal="center" vertical="center"/>
    </xf>
    <xf numFmtId="0" fontId="37" fillId="19" borderId="39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vertical="center" wrapText="1"/>
    </xf>
    <xf numFmtId="2" fontId="50" fillId="0" borderId="46" xfId="0" applyNumberFormat="1" applyFont="1" applyBorder="1" applyAlignment="1">
      <alignment horizontal="center" vertical="center"/>
    </xf>
    <xf numFmtId="2" fontId="50" fillId="0" borderId="30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0" fontId="37" fillId="17" borderId="47" xfId="0" applyFont="1" applyFill="1" applyBorder="1" applyAlignment="1">
      <alignment horizontal="left" vertical="center"/>
    </xf>
    <xf numFmtId="0" fontId="37" fillId="17" borderId="5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/>
    </xf>
    <xf numFmtId="0" fontId="33" fillId="10" borderId="30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left" vertical="center"/>
    </xf>
    <xf numFmtId="0" fontId="37" fillId="17" borderId="35" xfId="0" applyFont="1" applyFill="1" applyBorder="1" applyAlignment="1">
      <alignment horizontal="left" vertical="center"/>
    </xf>
    <xf numFmtId="0" fontId="37" fillId="17" borderId="33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 wrapText="1"/>
    </xf>
    <xf numFmtId="0" fontId="37" fillId="17" borderId="4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7" fillId="19" borderId="42" xfId="0" applyFont="1" applyFill="1" applyBorder="1" applyAlignment="1">
      <alignment horizontal="center" vertical="center"/>
    </xf>
    <xf numFmtId="0" fontId="37" fillId="19" borderId="39" xfId="0" applyFont="1" applyFill="1" applyBorder="1" applyAlignment="1">
      <alignment horizontal="center" vertical="center"/>
    </xf>
    <xf numFmtId="3" fontId="33" fillId="10" borderId="53" xfId="0" applyNumberFormat="1" applyFont="1" applyFill="1" applyBorder="1" applyAlignment="1">
      <alignment horizontal="center"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33" fillId="10" borderId="54" xfId="0" applyNumberFormat="1" applyFont="1" applyFill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 wrapText="1"/>
    </xf>
    <xf numFmtId="0" fontId="37" fillId="17" borderId="44" xfId="0" applyFont="1" applyFill="1" applyBorder="1" applyAlignment="1">
      <alignment horizontal="center" vertical="center" wrapText="1"/>
    </xf>
    <xf numFmtId="0" fontId="37" fillId="17" borderId="45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7" fillId="17" borderId="10" xfId="0" applyFont="1" applyFill="1" applyBorder="1" applyAlignment="1">
      <alignment horizontal="left" vertical="center"/>
    </xf>
    <xf numFmtId="0" fontId="37" fillId="17" borderId="11" xfId="0" applyFont="1" applyFill="1" applyBorder="1" applyAlignment="1">
      <alignment horizontal="left" vertical="center"/>
    </xf>
    <xf numFmtId="0" fontId="37" fillId="17" borderId="24" xfId="0" applyFont="1" applyFill="1" applyBorder="1" applyAlignment="1">
      <alignment horizontal="left" vertical="center"/>
    </xf>
    <xf numFmtId="0" fontId="33" fillId="10" borderId="59" xfId="0" applyFont="1" applyFill="1" applyBorder="1" applyAlignment="1">
      <alignment vertical="center"/>
    </xf>
    <xf numFmtId="0" fontId="33" fillId="10" borderId="53" xfId="0" applyFont="1" applyFill="1" applyBorder="1" applyAlignment="1">
      <alignment horizontal="center" vertical="center"/>
    </xf>
    <xf numFmtId="0" fontId="33" fillId="10" borderId="54" xfId="0" applyFont="1" applyFill="1" applyBorder="1" applyAlignment="1">
      <alignment horizontal="center" vertical="center"/>
    </xf>
    <xf numFmtId="0" fontId="33" fillId="10" borderId="36" xfId="0" applyFont="1" applyFill="1" applyBorder="1" applyAlignment="1">
      <alignment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>
      <selection activeCell="A2" sqref="A2"/>
    </sheetView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222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177</v>
      </c>
    </row>
    <row r="5" spans="1:2" s="217" customFormat="1" ht="15" customHeight="1" x14ac:dyDescent="0.3">
      <c r="A5" s="6" t="s">
        <v>2</v>
      </c>
      <c r="B5" s="212" t="s">
        <v>178</v>
      </c>
    </row>
    <row r="6" spans="1:2" s="217" customFormat="1" ht="15" customHeight="1" x14ac:dyDescent="0.3">
      <c r="A6" s="6" t="s">
        <v>3</v>
      </c>
      <c r="B6" s="212" t="s">
        <v>179</v>
      </c>
    </row>
    <row r="7" spans="1:2" s="217" customFormat="1" ht="15" customHeight="1" x14ac:dyDescent="0.3">
      <c r="A7" s="6" t="s">
        <v>4</v>
      </c>
      <c r="B7" s="212" t="s">
        <v>180</v>
      </c>
    </row>
    <row r="8" spans="1:2" s="217" customFormat="1" ht="15" customHeight="1" x14ac:dyDescent="0.3">
      <c r="A8" s="6" t="s">
        <v>5</v>
      </c>
      <c r="B8" s="212" t="s">
        <v>181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182</v>
      </c>
    </row>
    <row r="11" spans="1:2" s="217" customFormat="1" ht="15" customHeight="1" x14ac:dyDescent="0.3">
      <c r="A11" s="6" t="s">
        <v>8</v>
      </c>
      <c r="B11" s="214" t="s">
        <v>183</v>
      </c>
    </row>
    <row r="12" spans="1:2" s="217" customFormat="1" ht="15" customHeight="1" x14ac:dyDescent="0.3">
      <c r="A12" s="6" t="s">
        <v>9</v>
      </c>
      <c r="B12" s="214" t="s">
        <v>184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185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195</v>
      </c>
    </row>
    <row r="17" spans="1:2" s="217" customFormat="1" ht="15" customHeight="1" x14ac:dyDescent="0.3">
      <c r="A17" s="10" t="s">
        <v>13</v>
      </c>
      <c r="B17" s="212" t="s">
        <v>196</v>
      </c>
    </row>
    <row r="18" spans="1:2" s="218" customFormat="1" ht="15" customHeight="1" x14ac:dyDescent="0.3">
      <c r="A18" s="10" t="s">
        <v>13</v>
      </c>
      <c r="B18" s="212" t="s">
        <v>197</v>
      </c>
    </row>
    <row r="19" spans="1:2" s="218" customFormat="1" ht="15" customHeight="1" x14ac:dyDescent="0.3">
      <c r="A19" s="10" t="s">
        <v>13</v>
      </c>
      <c r="B19" s="212" t="s">
        <v>198</v>
      </c>
    </row>
    <row r="20" spans="1:2" s="218" customFormat="1" ht="15" customHeight="1" x14ac:dyDescent="0.3">
      <c r="A20" s="10" t="s">
        <v>13</v>
      </c>
      <c r="B20" s="212" t="s">
        <v>199</v>
      </c>
    </row>
    <row r="21" spans="1:2" ht="15" customHeight="1" x14ac:dyDescent="0.3">
      <c r="A21" s="10" t="s">
        <v>13</v>
      </c>
      <c r="B21" s="212" t="s">
        <v>186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19" t="s">
        <v>161</v>
      </c>
      <c r="B33" s="219"/>
    </row>
    <row r="34" spans="1:2" ht="15" customHeight="1" thickBot="1" x14ac:dyDescent="0.3">
      <c r="A34" s="13"/>
      <c r="B34" s="211"/>
    </row>
    <row r="35" spans="1:2" ht="15" customHeight="1" x14ac:dyDescent="0.25">
      <c r="A35" s="220" t="s">
        <v>160</v>
      </c>
      <c r="B35" s="221"/>
    </row>
  </sheetData>
  <mergeCells count="2">
    <mergeCell ref="A33:B33"/>
    <mergeCell ref="A35:B35"/>
  </mergeCells>
  <phoneticPr fontId="11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58" t="s">
        <v>208</v>
      </c>
      <c r="B1" s="258"/>
      <c r="C1" s="258"/>
      <c r="D1" s="258"/>
      <c r="E1" s="258"/>
      <c r="F1" s="258"/>
      <c r="G1" s="258"/>
      <c r="H1" s="258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219</v>
      </c>
      <c r="H2" s="187" t="s">
        <v>220</v>
      </c>
    </row>
    <row r="3" spans="1:8" s="178" customFormat="1" ht="15" customHeight="1" x14ac:dyDescent="0.2">
      <c r="A3" s="73" t="s">
        <v>158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3263.0757459703536</v>
      </c>
      <c r="H3" s="190">
        <f>'2.1 Formue (A)'!H4</f>
        <v>3163.9510839567524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130416.16217935301</v>
      </c>
      <c r="H4" s="63">
        <f>'2.1 Formue (A)'!H7+'2.1 Formue (A)'!H5+'2.1 Formue (A)'!H46++'2.1 Formue (A)'!H42+'2.1 Formue (A)'!H24+'2.1 Formue (A)'!H39</f>
        <v>128699.35261521502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9134.3212476299996</v>
      </c>
      <c r="H5" s="104">
        <f>'2.1 Formue (A)'!H10</f>
        <v>8987.2239573299994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421084.89051639481</v>
      </c>
      <c r="H6" s="104">
        <f>'2.1 Formue (A)'!H12</f>
        <v>413708.80023422278</v>
      </c>
    </row>
    <row r="7" spans="1:8" s="178" customFormat="1" ht="15" customHeight="1" x14ac:dyDescent="0.2">
      <c r="A7" s="43" t="s">
        <v>134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45296.602179000001</v>
      </c>
      <c r="H7" s="104">
        <f>'2.1 Formue (A)'!H14</f>
        <v>43735.913439000004</v>
      </c>
    </row>
    <row r="8" spans="1:8" s="178" customFormat="1" ht="15" customHeight="1" x14ac:dyDescent="0.2">
      <c r="A8" s="43" t="s">
        <v>135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1194.4311153588956</v>
      </c>
      <c r="H8" s="104">
        <f>'2.1 Formue (A)'!H35</f>
        <v>1187.6633076955395</v>
      </c>
    </row>
    <row r="9" spans="1:8" s="178" customFormat="1" ht="15" customHeight="1" x14ac:dyDescent="0.2">
      <c r="A9" s="43" t="s">
        <v>136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20194.819869999999</v>
      </c>
      <c r="H9" s="104">
        <f>'2.1 Formue (A)'!H17</f>
        <v>20915.057971999999</v>
      </c>
    </row>
    <row r="10" spans="1:8" s="178" customFormat="1" ht="15" customHeight="1" x14ac:dyDescent="0.2">
      <c r="A10" s="43" t="s">
        <v>137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76571.950258369994</v>
      </c>
      <c r="H10" s="104">
        <f>'2.1 Formue (A)'!H40</f>
        <v>75428.03366216</v>
      </c>
    </row>
    <row r="11" spans="1:8" s="178" customFormat="1" ht="15" customHeight="1" x14ac:dyDescent="0.2">
      <c r="A11" s="43" t="s">
        <v>138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19055.0769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18884.439492000001</v>
      </c>
    </row>
    <row r="12" spans="1:8" s="178" customFormat="1" ht="15" customHeight="1" x14ac:dyDescent="0.2">
      <c r="A12" s="43" t="s">
        <v>139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122082.92300732201</v>
      </c>
      <c r="H12" s="104">
        <f>'2.1 Formue (A)'!H23</f>
        <v>120342.10950195786</v>
      </c>
    </row>
    <row r="13" spans="1:8" s="178" customFormat="1" ht="15" customHeight="1" x14ac:dyDescent="0.2">
      <c r="A13" s="43" t="s">
        <v>140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264737.09097800002</v>
      </c>
      <c r="H13" s="104">
        <f>'2.1 Formue (A)'!H32</f>
        <v>261318.930161</v>
      </c>
    </row>
    <row r="14" spans="1:8" s="178" customFormat="1" ht="15" customHeight="1" x14ac:dyDescent="0.2">
      <c r="A14" s="43" t="s">
        <v>141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877029.22512893926</v>
      </c>
      <c r="H14" s="104">
        <f>'2.1 Formue (A)'!H33+'2.1 Formue (A)'!H21+'2.1 Formue (A)'!H8+'2.1 Formue (A)'!H9+'2.1 Formue (A)'!H18+'2.1 Formue (A)'!H26+'2.1 Formue (A)'!H45+'2.1 Formue (A)'!H25</f>
        <v>856610.93246064463</v>
      </c>
    </row>
    <row r="15" spans="1:8" s="178" customFormat="1" ht="15" customHeight="1" x14ac:dyDescent="0.2">
      <c r="A15" s="43" t="s">
        <v>142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60051.149612125075</v>
      </c>
      <c r="H15" s="104">
        <f>'2.1 Formue (A)'!H36+'2.1 Formue (A)'!H28+'2.1 Formue (A)'!H47+'2.1 Formue (A)'!H30</f>
        <v>58630.446911625266</v>
      </c>
    </row>
    <row r="16" spans="1:8" s="178" customFormat="1" ht="15" customHeight="1" x14ac:dyDescent="0.2">
      <c r="A16" s="43" t="s">
        <v>143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268878.48209718999</v>
      </c>
      <c r="H16" s="104">
        <f>'2.1 Formue (A)'!H34</f>
        <v>262395.82566102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144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71628.654127191563</v>
      </c>
      <c r="H18" s="104">
        <f>'2.1 Formue (A)'!H44</f>
        <v>70490.563762287537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2390618.8549628453</v>
      </c>
      <c r="H19" s="191">
        <f>SUM(H3:H18)</f>
        <v>2344499.2442221157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0" t="s">
        <v>159</v>
      </c>
      <c r="B21" s="240"/>
      <c r="C21" s="240"/>
      <c r="D21" s="240"/>
      <c r="E21" s="240"/>
      <c r="F21" s="240"/>
      <c r="G21" s="240"/>
      <c r="H21" s="240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1" t="s">
        <v>206</v>
      </c>
      <c r="B1" s="262"/>
      <c r="C1" s="262"/>
      <c r="D1" s="262"/>
      <c r="E1" s="262"/>
      <c r="F1" s="262"/>
      <c r="G1" s="262"/>
      <c r="H1" s="262"/>
      <c r="I1" s="263"/>
    </row>
    <row r="2" spans="1:9" s="182" customFormat="1" ht="15" customHeight="1" x14ac:dyDescent="0.2">
      <c r="A2" s="75" t="s">
        <v>145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219</v>
      </c>
      <c r="I2" s="187" t="s">
        <v>220</v>
      </c>
    </row>
    <row r="3" spans="1:9" s="182" customFormat="1" ht="15" customHeight="1" x14ac:dyDescent="0.2">
      <c r="A3" s="43" t="s">
        <v>146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1260619.5620768149</v>
      </c>
      <c r="I3" s="102">
        <f>'2.2. Typer (A)'!H48</f>
        <v>1244210.3256266518</v>
      </c>
    </row>
    <row r="4" spans="1:9" s="182" customFormat="1" ht="15" customHeight="1" x14ac:dyDescent="0.2">
      <c r="A4" s="43" t="s">
        <v>218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(A)'!F67</f>
        <v>1269124.0444663204</v>
      </c>
      <c r="H4" s="50">
        <f>'2.2. Typer (A)'!G67</f>
        <v>1053259.9129854315</v>
      </c>
      <c r="I4" s="102">
        <f>'2.2. Typer (A)'!H67</f>
        <v>1025076.2919597046</v>
      </c>
    </row>
    <row r="5" spans="1:9" s="182" customFormat="1" ht="15" customHeight="1" x14ac:dyDescent="0.2">
      <c r="A5" s="43" t="s">
        <v>205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(A)'!F75</f>
        <v>83092.047279989216</v>
      </c>
      <c r="H5" s="50">
        <f>'2.2. Typer (A)'!G75</f>
        <v>76739.37990059852</v>
      </c>
      <c r="I5" s="102">
        <f>'2.2. Typer (A)'!H75</f>
        <v>75212.62663575873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2390618.8549628449</v>
      </c>
      <c r="I6" s="192">
        <f>SUM(I3:I5)</f>
        <v>2344499.2442221153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1" t="s">
        <v>207</v>
      </c>
      <c r="B8" s="262"/>
      <c r="C8" s="262"/>
      <c r="D8" s="262"/>
      <c r="E8" s="262"/>
      <c r="F8" s="262"/>
      <c r="G8" s="262"/>
      <c r="H8" s="262"/>
      <c r="I8" s="263"/>
    </row>
    <row r="9" spans="1:9" s="182" customFormat="1" ht="15" customHeight="1" x14ac:dyDescent="0.2">
      <c r="A9" s="75" t="s">
        <v>145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219</v>
      </c>
      <c r="I9" s="187" t="s">
        <v>220</v>
      </c>
    </row>
    <row r="10" spans="1:9" s="182" customFormat="1" ht="15" customHeight="1" x14ac:dyDescent="0.2">
      <c r="A10" s="43" t="s">
        <v>146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1080086.9171247652</v>
      </c>
      <c r="I10" s="102">
        <f>'2.2. Typer (A)'!N48</f>
        <v>1065397.8824539504</v>
      </c>
    </row>
    <row r="11" spans="1:9" s="182" customFormat="1" ht="15" customHeight="1" x14ac:dyDescent="0.2">
      <c r="A11" s="43" t="s">
        <v>218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(A)'!L67</f>
        <v>1175474.5339817412</v>
      </c>
      <c r="H11" s="50">
        <f>'2.2. Typer (A)'!M67</f>
        <v>965384.91996628221</v>
      </c>
      <c r="I11" s="102">
        <f>'2.2. Typer (A)'!N67</f>
        <v>936133.0450374505</v>
      </c>
    </row>
    <row r="12" spans="1:9" s="182" customFormat="1" ht="15" customHeight="1" x14ac:dyDescent="0.2">
      <c r="A12" s="43" t="s">
        <v>205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(A)'!L75</f>
        <v>76533.387677678547</v>
      </c>
      <c r="H12" s="50">
        <f>'2.2. Typer (A)'!M75</f>
        <v>70747.474642099041</v>
      </c>
      <c r="I12" s="102">
        <f>'2.2. Typer (A)'!N75</f>
        <v>69360.9420037253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2116219.3117331462</v>
      </c>
      <c r="I13" s="192">
        <f>SUM(I10:I12)</f>
        <v>2070891.8694951262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1" t="s">
        <v>197</v>
      </c>
      <c r="B15" s="262"/>
      <c r="C15" s="262"/>
      <c r="D15" s="262"/>
      <c r="E15" s="262"/>
      <c r="F15" s="262"/>
      <c r="G15" s="262"/>
      <c r="H15" s="262"/>
      <c r="I15" s="263"/>
    </row>
    <row r="16" spans="1:9" s="182" customFormat="1" ht="15" customHeight="1" x14ac:dyDescent="0.2">
      <c r="A16" s="75" t="s">
        <v>145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219</v>
      </c>
      <c r="H16" s="72" t="s">
        <v>220</v>
      </c>
      <c r="I16" s="187" t="s">
        <v>65</v>
      </c>
    </row>
    <row r="17" spans="1:9" s="182" customFormat="1" ht="15" customHeight="1" x14ac:dyDescent="0.2">
      <c r="A17" s="43" t="s">
        <v>146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3778.2402220838235</v>
      </c>
      <c r="H17" s="50">
        <f>'2.3 Nettokøb (D)'!H48</f>
        <v>599.04528666410567</v>
      </c>
      <c r="I17" s="102">
        <f>'2.3 Nettokøb (D)'!I48</f>
        <v>36295.524345282523</v>
      </c>
    </row>
    <row r="18" spans="1:9" s="182" customFormat="1" ht="15" customHeight="1" x14ac:dyDescent="0.2">
      <c r="A18" s="43" t="s">
        <v>218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-6983.4525460457944</v>
      </c>
      <c r="H18" s="50">
        <v>-11371.856473273861</v>
      </c>
      <c r="I18" s="102">
        <v>-148451.89842614211</v>
      </c>
    </row>
    <row r="19" spans="1:9" s="182" customFormat="1" ht="15" customHeight="1" x14ac:dyDescent="0.2">
      <c r="A19" s="43" t="s">
        <v>205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-725.8568395271293</v>
      </c>
      <c r="H19" s="50">
        <v>-109.61781273270809</v>
      </c>
      <c r="I19" s="102">
        <v>-1069.3611187678371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-3931.0691634891</v>
      </c>
      <c r="H20" s="77">
        <f>SUM(H17:H19)</f>
        <v>-10882.428999342463</v>
      </c>
      <c r="I20" s="194">
        <f>SUM(I17:I19)</f>
        <v>-113225.73519962742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1" t="s">
        <v>198</v>
      </c>
      <c r="B22" s="262"/>
      <c r="C22" s="262"/>
      <c r="D22" s="262"/>
      <c r="E22" s="262"/>
      <c r="F22" s="262"/>
      <c r="G22" s="262"/>
      <c r="H22" s="262"/>
      <c r="I22" s="263"/>
    </row>
    <row r="23" spans="1:9" s="182" customFormat="1" ht="15" customHeight="1" x14ac:dyDescent="0.2">
      <c r="A23" s="75" t="s">
        <v>145</v>
      </c>
      <c r="B23" s="72"/>
      <c r="C23" s="72"/>
      <c r="D23" s="72">
        <v>2019</v>
      </c>
      <c r="E23" s="72">
        <v>2020</v>
      </c>
      <c r="F23" s="72">
        <v>2021</v>
      </c>
      <c r="G23" s="72" t="s">
        <v>219</v>
      </c>
      <c r="H23" s="72" t="s">
        <v>220</v>
      </c>
      <c r="I23" s="187" t="s">
        <v>65</v>
      </c>
    </row>
    <row r="24" spans="1:9" s="182" customFormat="1" ht="15" customHeight="1" x14ac:dyDescent="0.2">
      <c r="A24" s="43" t="s">
        <v>146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2492.6536817628421</v>
      </c>
      <c r="H24" s="50">
        <f>'2.3 Nettokøb (D)'!N48</f>
        <v>-931.24847056119086</v>
      </c>
      <c r="I24" s="102">
        <f>'2.3 Nettokøb (D)'!O48</f>
        <v>29323.999316010122</v>
      </c>
    </row>
    <row r="25" spans="1:9" s="182" customFormat="1" ht="15" customHeight="1" x14ac:dyDescent="0.2">
      <c r="A25" s="43" t="s">
        <v>218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-5488.3946061508432</v>
      </c>
      <c r="H25" s="50">
        <v>-11604.545430721244</v>
      </c>
      <c r="I25" s="102">
        <v>-151286.80460154329</v>
      </c>
    </row>
    <row r="26" spans="1:9" s="182" customFormat="1" ht="15" customHeight="1" x14ac:dyDescent="0.2">
      <c r="A26" s="43" t="s">
        <v>205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-641.04961270242188</v>
      </c>
      <c r="H26" s="50">
        <v>-78.051675420461024</v>
      </c>
      <c r="I26" s="102">
        <v>-715.67204805542065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-3636.7905370904227</v>
      </c>
      <c r="H27" s="77">
        <f>SUM(H24:H26)</f>
        <v>-12613.845576702897</v>
      </c>
      <c r="I27" s="194">
        <f>SUM(I24:I26)</f>
        <v>-122678.47733358858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1" t="s">
        <v>199</v>
      </c>
      <c r="B29" s="262"/>
      <c r="C29" s="262"/>
      <c r="D29" s="262"/>
      <c r="E29" s="262"/>
      <c r="F29" s="262"/>
      <c r="G29" s="262"/>
      <c r="H29" s="262"/>
      <c r="I29" s="263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219</v>
      </c>
      <c r="I30" s="187" t="s">
        <v>220</v>
      </c>
    </row>
    <row r="31" spans="1:9" s="182" customFormat="1" ht="15" customHeight="1" x14ac:dyDescent="0.2">
      <c r="A31" s="43" t="s">
        <v>146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928</v>
      </c>
      <c r="I31" s="102">
        <f>'1.3.Antal (D)'!H45</f>
        <v>932</v>
      </c>
    </row>
    <row r="32" spans="1:9" s="182" customFormat="1" ht="15" customHeight="1" x14ac:dyDescent="0.2">
      <c r="A32" s="43" t="s">
        <v>218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376</v>
      </c>
    </row>
    <row r="33" spans="1:9" s="182" customFormat="1" ht="15" customHeight="1" x14ac:dyDescent="0.2">
      <c r="A33" s="43" t="s">
        <v>205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140</v>
      </c>
      <c r="I33" s="102">
        <v>140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1444</v>
      </c>
      <c r="I34" s="194">
        <f>SUM(I31:I33)</f>
        <v>1448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1" t="s">
        <v>186</v>
      </c>
      <c r="B36" s="262"/>
      <c r="C36" s="262"/>
      <c r="D36" s="262"/>
      <c r="E36" s="262"/>
      <c r="F36" s="262"/>
      <c r="G36" s="262"/>
      <c r="H36" s="262"/>
      <c r="I36" s="263"/>
    </row>
    <row r="37" spans="1:9" s="182" customFormat="1" ht="15" customHeight="1" x14ac:dyDescent="0.2">
      <c r="A37" s="75" t="s">
        <v>145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219</v>
      </c>
      <c r="I37" s="187" t="s">
        <v>220</v>
      </c>
    </row>
    <row r="38" spans="1:9" s="182" customFormat="1" ht="15" customHeight="1" x14ac:dyDescent="0.2">
      <c r="A38" s="79" t="s">
        <v>147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1268228.635736021</v>
      </c>
      <c r="I38" s="102">
        <f>I39+I40</f>
        <v>1251296.8334036975</v>
      </c>
    </row>
    <row r="39" spans="1:9" s="182" customFormat="1" ht="15" customHeight="1" x14ac:dyDescent="0.2">
      <c r="A39" s="43" t="s">
        <v>148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1127754.205802531</v>
      </c>
      <c r="I39" s="102">
        <v>1112299.6167416275</v>
      </c>
    </row>
    <row r="40" spans="1:9" s="182" customFormat="1" ht="15" customHeight="1" x14ac:dyDescent="0.2">
      <c r="A40" s="43" t="s">
        <v>149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140474.42993349</v>
      </c>
      <c r="I40" s="102">
        <v>138997.21666206999</v>
      </c>
    </row>
    <row r="41" spans="1:9" s="182" customFormat="1" ht="15" customHeight="1" x14ac:dyDescent="0.2">
      <c r="A41" s="79" t="s">
        <v>150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1122390.2192268244</v>
      </c>
      <c r="I41" s="102">
        <f>I42+I43</f>
        <v>1093202.4108184178</v>
      </c>
    </row>
    <row r="42" spans="1:9" s="182" customFormat="1" ht="15" customHeight="1" x14ac:dyDescent="0.2">
      <c r="A42" s="43" t="s">
        <v>151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1110699.0994646817</v>
      </c>
      <c r="I42" s="102">
        <v>1081460.6407384106</v>
      </c>
    </row>
    <row r="43" spans="1:9" s="182" customFormat="1" ht="15" customHeight="1" x14ac:dyDescent="0.2">
      <c r="A43" s="43" t="s">
        <v>152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11691.11976214254</v>
      </c>
      <c r="I43" s="102">
        <v>11741.770080007173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2390618.8549628453</v>
      </c>
      <c r="I44" s="192">
        <f>I38+I41</f>
        <v>2344499.2442221153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59" t="s">
        <v>159</v>
      </c>
      <c r="B46" s="259"/>
      <c r="C46" s="259"/>
      <c r="D46" s="259"/>
      <c r="E46" s="259"/>
      <c r="F46" s="259"/>
      <c r="G46" s="259"/>
      <c r="H46" s="259"/>
      <c r="I46" s="260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L45"/>
  <sheetViews>
    <sheetView zoomScaleNormal="100" workbookViewId="0">
      <pane xSplit="1" topLeftCell="IZ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1" width="13.7109375" style="202" customWidth="1"/>
    <col min="272" max="272" width="4.7109375" style="198" customWidth="1"/>
    <col min="273" max="16384" width="9.28515625" style="198" hidden="1"/>
  </cols>
  <sheetData>
    <row r="1" spans="1:272" ht="24" customHeight="1" x14ac:dyDescent="0.25">
      <c r="A1" s="153" t="s">
        <v>194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200"/>
    </row>
    <row r="2" spans="1:272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201"/>
    </row>
    <row r="3" spans="1:272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201"/>
    </row>
    <row r="4" spans="1:272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1212.6905589078312</v>
      </c>
      <c r="JD4" s="83">
        <v>1261.4443356546046</v>
      </c>
      <c r="JE4" s="83">
        <v>1220.7466911132749</v>
      </c>
      <c r="JF4" s="83">
        <v>1283.4540552220064</v>
      </c>
      <c r="JG4" s="83">
        <v>1178.8107705620616</v>
      </c>
      <c r="JH4" s="83">
        <v>1145.4891987639494</v>
      </c>
      <c r="JI4" s="83">
        <v>1172.3684943656767</v>
      </c>
      <c r="JJ4" s="83">
        <v>1159.8724473802947</v>
      </c>
      <c r="JK4" s="83">
        <v>1116.7545000871253</v>
      </c>
      <c r="JL4" s="201"/>
    </row>
    <row r="5" spans="1:272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201"/>
    </row>
    <row r="6" spans="1:272" s="199" customFormat="1" ht="15" customHeight="1" x14ac:dyDescent="0.25">
      <c r="A6" s="82" t="s">
        <v>153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542.63336922030669</v>
      </c>
      <c r="JD6" s="83">
        <v>548.63800499716513</v>
      </c>
      <c r="JE6" s="83">
        <v>536.55591135387681</v>
      </c>
      <c r="JF6" s="83">
        <v>534.99559610532935</v>
      </c>
      <c r="JG6" s="83">
        <v>524.64417948129517</v>
      </c>
      <c r="JH6" s="83">
        <v>494.51745700074167</v>
      </c>
      <c r="JI6" s="83">
        <v>485.87266024533136</v>
      </c>
      <c r="JJ6" s="83">
        <v>475.26184039046268</v>
      </c>
      <c r="JK6" s="83">
        <v>468.95683861097172</v>
      </c>
      <c r="JL6" s="201"/>
    </row>
    <row r="7" spans="1:272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201"/>
    </row>
    <row r="8" spans="1:272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219.47379935838728</v>
      </c>
      <c r="JB8" s="83">
        <v>226.52881078651959</v>
      </c>
      <c r="JC8" s="83">
        <v>217.54131928902038</v>
      </c>
      <c r="JD8" s="83">
        <v>226.56982407479535</v>
      </c>
      <c r="JE8" s="83">
        <v>221.16221429550015</v>
      </c>
      <c r="JF8" s="83">
        <v>230.80016361356701</v>
      </c>
      <c r="JG8" s="83">
        <v>215.97319758851</v>
      </c>
      <c r="JH8" s="83">
        <v>206.03644115913443</v>
      </c>
      <c r="JI8" s="83">
        <v>207.10891114414017</v>
      </c>
      <c r="JJ8" s="83">
        <v>203.93593377320832</v>
      </c>
      <c r="JK8" s="83">
        <v>201.77400140708733</v>
      </c>
      <c r="JL8" s="201"/>
    </row>
    <row r="9" spans="1:272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201"/>
    </row>
    <row r="10" spans="1:272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266.95900711399656</v>
      </c>
      <c r="JD10" s="83">
        <v>280.04953735254827</v>
      </c>
      <c r="JE10" s="83">
        <v>278.79805520907803</v>
      </c>
      <c r="JF10" s="83">
        <v>289.06076203277337</v>
      </c>
      <c r="JG10" s="83">
        <v>278.20145071430238</v>
      </c>
      <c r="JH10" s="83">
        <v>268.94058945333143</v>
      </c>
      <c r="JI10" s="83">
        <v>276.54719315193381</v>
      </c>
      <c r="JJ10" s="83">
        <v>269.69035927170125</v>
      </c>
      <c r="JK10" s="83">
        <v>266.05661039439798</v>
      </c>
      <c r="JL10" s="201"/>
    </row>
    <row r="11" spans="1:272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201"/>
    </row>
    <row r="12" spans="1:272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201"/>
    </row>
    <row r="13" spans="1:272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114.4374532318073</v>
      </c>
      <c r="JG13" s="83">
        <v>110.89078690921539</v>
      </c>
      <c r="JH13" s="83">
        <v>110.56167681361525</v>
      </c>
      <c r="JI13" s="83">
        <v>109.95777869751608</v>
      </c>
      <c r="JJ13" s="83">
        <v>106.26531937665152</v>
      </c>
      <c r="JK13" s="83">
        <v>106.34808840970399</v>
      </c>
      <c r="JL13" s="201"/>
    </row>
    <row r="14" spans="1:272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201"/>
    </row>
    <row r="15" spans="1:272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201"/>
    </row>
    <row r="16" spans="1:272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268.40618380444664</v>
      </c>
      <c r="JK16" s="83">
        <v>263.44127337727991</v>
      </c>
      <c r="JL16" s="201"/>
    </row>
    <row r="17" spans="1:272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363.6733730233239</v>
      </c>
      <c r="JD17" s="83">
        <v>380.79774710083291</v>
      </c>
      <c r="JE17" s="83">
        <v>376.11207857458959</v>
      </c>
      <c r="JF17" s="83">
        <v>388.32167295908846</v>
      </c>
      <c r="JG17" s="83">
        <v>348.73524865993301</v>
      </c>
      <c r="JH17" s="83">
        <v>327.53561049735873</v>
      </c>
      <c r="JI17" s="83">
        <v>342.45006676997235</v>
      </c>
      <c r="JJ17" s="83">
        <v>333.69926482518582</v>
      </c>
      <c r="JK17" s="83">
        <v>328.36033601292866</v>
      </c>
      <c r="JL17" s="201"/>
    </row>
    <row r="18" spans="1:272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201"/>
    </row>
    <row r="19" spans="1:272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504.23525162496986</v>
      </c>
      <c r="JB19" s="83">
        <v>528.74289333658805</v>
      </c>
      <c r="JC19" s="83">
        <v>550.05997322428414</v>
      </c>
      <c r="JD19" s="83">
        <v>577.08421982352036</v>
      </c>
      <c r="JE19" s="83">
        <v>525.18612472134339</v>
      </c>
      <c r="JF19" s="83">
        <v>520.07874281109719</v>
      </c>
      <c r="JG19" s="83">
        <v>497.02289186643537</v>
      </c>
      <c r="JH19" s="83">
        <v>289.05204266394446</v>
      </c>
      <c r="JI19" s="83">
        <v>210.31385471569075</v>
      </c>
      <c r="JJ19" s="83">
        <v>206.29839599366477</v>
      </c>
      <c r="JK19" s="83">
        <v>200.32340883113403</v>
      </c>
      <c r="JL19" s="201"/>
    </row>
    <row r="20" spans="1:272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220.8895599488803</v>
      </c>
      <c r="JB20" s="83">
        <v>223.41929372471137</v>
      </c>
      <c r="JC20" s="83">
        <v>218.74546597315077</v>
      </c>
      <c r="JD20" s="83">
        <v>223.79017024718888</v>
      </c>
      <c r="JE20" s="83">
        <v>224.56533184373424</v>
      </c>
      <c r="JF20" s="83">
        <v>228.65267660229887</v>
      </c>
      <c r="JG20" s="83">
        <v>221.73133120975945</v>
      </c>
      <c r="JH20" s="83">
        <v>215.5294628385515</v>
      </c>
      <c r="JI20" s="83">
        <v>217.14412937572791</v>
      </c>
      <c r="JJ20" s="83">
        <v>210.8943820749742</v>
      </c>
      <c r="JK20" s="83">
        <v>207.93309549338358</v>
      </c>
      <c r="JL20" s="201"/>
    </row>
    <row r="21" spans="1:272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324.91649317559393</v>
      </c>
      <c r="JB21" s="83">
        <v>327.41841052086357</v>
      </c>
      <c r="JC21" s="83">
        <v>321.91369819098423</v>
      </c>
      <c r="JD21" s="83">
        <v>326.85568582600524</v>
      </c>
      <c r="JE21" s="83">
        <v>327.13017772139585</v>
      </c>
      <c r="JF21" s="83">
        <v>332.15387208842373</v>
      </c>
      <c r="JG21" s="83">
        <v>324.02028487299623</v>
      </c>
      <c r="JH21" s="83">
        <v>314.88866250866852</v>
      </c>
      <c r="JI21" s="83">
        <v>318.25032658566312</v>
      </c>
      <c r="JJ21" s="83">
        <v>310.51658813830005</v>
      </c>
      <c r="JK21" s="83">
        <v>310.73518221255631</v>
      </c>
      <c r="JL21" s="201"/>
    </row>
    <row r="22" spans="1:272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289.50799842979461</v>
      </c>
      <c r="JB22" s="83">
        <v>295.19482661958995</v>
      </c>
      <c r="JC22" s="83">
        <v>288.37002376991552</v>
      </c>
      <c r="JD22" s="83">
        <v>298.43865948394</v>
      </c>
      <c r="JE22" s="83">
        <v>298.30731498813572</v>
      </c>
      <c r="JF22" s="83">
        <v>306.38936585069331</v>
      </c>
      <c r="JG22" s="83">
        <v>295.18418383037022</v>
      </c>
      <c r="JH22" s="83">
        <v>286.72741718496252</v>
      </c>
      <c r="JI22" s="83">
        <v>292.30187138998861</v>
      </c>
      <c r="JJ22" s="83">
        <v>285.3094408888428</v>
      </c>
      <c r="JK22" s="83">
        <v>280.93282375353908</v>
      </c>
      <c r="JL22" s="201"/>
    </row>
    <row r="23" spans="1:272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208.40885924127187</v>
      </c>
      <c r="JB23" s="83">
        <v>209.49773867687756</v>
      </c>
      <c r="JC23" s="83">
        <v>206.64677365059691</v>
      </c>
      <c r="JD23" s="83">
        <v>208.67155753749205</v>
      </c>
      <c r="JE23" s="83">
        <v>208.95886048111296</v>
      </c>
      <c r="JF23" s="83">
        <v>211.06425929942301</v>
      </c>
      <c r="JG23" s="83">
        <v>207.00117556657071</v>
      </c>
      <c r="JH23" s="83">
        <v>201.9291865280218</v>
      </c>
      <c r="JI23" s="83">
        <v>202.15661484382042</v>
      </c>
      <c r="JJ23" s="83">
        <v>197.99697901225213</v>
      </c>
      <c r="JK23" s="83">
        <v>195.44100706500842</v>
      </c>
      <c r="JL23" s="201"/>
    </row>
    <row r="24" spans="1:272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419.05591436437766</v>
      </c>
      <c r="JD24" s="83">
        <v>438.11815624277995</v>
      </c>
      <c r="JE24" s="83">
        <v>432.15046650226975</v>
      </c>
      <c r="JF24" s="83">
        <v>446.50967705272507</v>
      </c>
      <c r="JG24" s="83">
        <v>420.24367683545779</v>
      </c>
      <c r="JH24" s="83">
        <v>401.83055141149822</v>
      </c>
      <c r="JI24" s="83">
        <v>413.46936078286603</v>
      </c>
      <c r="JJ24" s="83">
        <v>401.95819650285847</v>
      </c>
      <c r="JK24" s="83">
        <v>395.65162464946303</v>
      </c>
      <c r="JL24" s="201"/>
    </row>
    <row r="25" spans="1:272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235.94835887154204</v>
      </c>
      <c r="JD25" s="83">
        <v>241.09049569465026</v>
      </c>
      <c r="JE25" s="83">
        <v>241.3501885441766</v>
      </c>
      <c r="JF25" s="83">
        <v>245.42627862550623</v>
      </c>
      <c r="JG25" s="83">
        <v>238.94028718669972</v>
      </c>
      <c r="JH25" s="83">
        <v>232.02422077050863</v>
      </c>
      <c r="JI25" s="83">
        <v>235.27664583397092</v>
      </c>
      <c r="JJ25" s="83">
        <v>229.61498210987469</v>
      </c>
      <c r="JK25" s="83">
        <v>226.84772811449281</v>
      </c>
      <c r="JL25" s="201"/>
    </row>
    <row r="26" spans="1:272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241.52159923791891</v>
      </c>
      <c r="JD26" s="83">
        <v>250.437846356552</v>
      </c>
      <c r="JE26" s="83">
        <v>246.52656328002516</v>
      </c>
      <c r="JF26" s="83">
        <v>262.92936819938052</v>
      </c>
      <c r="JG26" s="83">
        <v>254.50665834447909</v>
      </c>
      <c r="JH26" s="83">
        <v>228.46494801395897</v>
      </c>
      <c r="JI26" s="83">
        <v>238.60116198197127</v>
      </c>
      <c r="JJ26" s="83">
        <v>225.75822084330431</v>
      </c>
      <c r="JK26" s="83">
        <v>218.99437675278557</v>
      </c>
      <c r="JL26" s="201"/>
    </row>
    <row r="27" spans="1:272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277.10065027236777</v>
      </c>
      <c r="JD27" s="83">
        <v>276.75164216040287</v>
      </c>
      <c r="JE27" s="83">
        <v>278.09803373280783</v>
      </c>
      <c r="JF27" s="83">
        <v>280.3162899676895</v>
      </c>
      <c r="JG27" s="83">
        <v>275.54938719621111</v>
      </c>
      <c r="JH27" s="83">
        <v>268.07042954408541</v>
      </c>
      <c r="JI27" s="83">
        <v>268.56688674851637</v>
      </c>
      <c r="JJ27" s="83">
        <v>261.08199497207283</v>
      </c>
      <c r="JK27" s="83">
        <v>256.23150613648727</v>
      </c>
      <c r="JL27" s="201"/>
    </row>
    <row r="28" spans="1:272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201"/>
    </row>
    <row r="29" spans="1:272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201"/>
    </row>
    <row r="30" spans="1:272" s="199" customFormat="1" ht="15" customHeight="1" x14ac:dyDescent="0.25">
      <c r="A30" s="82" t="s">
        <v>154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426.28478674012939</v>
      </c>
      <c r="JB30" s="83">
        <v>430.73540135890187</v>
      </c>
      <c r="JC30" s="83">
        <v>422.52357471248848</v>
      </c>
      <c r="JD30" s="83">
        <v>419.86561091178453</v>
      </c>
      <c r="JE30" s="83">
        <v>414.69973935841739</v>
      </c>
      <c r="JF30" s="83">
        <v>418.60552942987221</v>
      </c>
      <c r="JG30" s="83">
        <v>413.271623139349</v>
      </c>
      <c r="JH30" s="83">
        <v>395.67328204938127</v>
      </c>
      <c r="JI30" s="83">
        <v>394.18768684729247</v>
      </c>
      <c r="JJ30" s="83">
        <v>381.60787760864264</v>
      </c>
      <c r="JK30" s="83">
        <v>381.94069267238461</v>
      </c>
      <c r="JL30" s="201"/>
    </row>
    <row r="31" spans="1:272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189.6046107259252</v>
      </c>
      <c r="JD31" s="83">
        <v>188.52247794724903</v>
      </c>
      <c r="JE31" s="83">
        <v>189.37862486260539</v>
      </c>
      <c r="JF31" s="83">
        <v>188.88225029571885</v>
      </c>
      <c r="JG31" s="83">
        <v>186.17293830875494</v>
      </c>
      <c r="JH31" s="83">
        <v>182.04768545830319</v>
      </c>
      <c r="JI31" s="83">
        <v>179.06076528494401</v>
      </c>
      <c r="JJ31" s="83">
        <v>174.44668328336692</v>
      </c>
      <c r="JK31" s="83">
        <v>172.88324898404295</v>
      </c>
      <c r="JL31" s="201"/>
    </row>
    <row r="32" spans="1:272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180.00613422497923</v>
      </c>
      <c r="JB32" s="83">
        <v>179.70222883271762</v>
      </c>
      <c r="JC32" s="83">
        <v>178.54216628023616</v>
      </c>
      <c r="JD32" s="83">
        <v>178.48435038998812</v>
      </c>
      <c r="JE32" s="83">
        <v>179.27084703330132</v>
      </c>
      <c r="JF32" s="83">
        <v>179.82015946265872</v>
      </c>
      <c r="JG32" s="83">
        <v>178.48527168987613</v>
      </c>
      <c r="JH32" s="83">
        <v>175.791567731615</v>
      </c>
      <c r="JI32" s="83">
        <v>175.59998706019562</v>
      </c>
      <c r="JJ32" s="83">
        <v>173.66768615428546</v>
      </c>
      <c r="JK32" s="83">
        <v>172.46241500055694</v>
      </c>
      <c r="JL32" s="201"/>
    </row>
    <row r="33" spans="1:272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257.42438508619352</v>
      </c>
      <c r="JB33" s="83">
        <v>255.9132753880121</v>
      </c>
      <c r="JC33" s="83">
        <v>251.22363115914013</v>
      </c>
      <c r="JD33" s="83">
        <v>251.23605032998597</v>
      </c>
      <c r="JE33" s="83">
        <v>254.07693795453778</v>
      </c>
      <c r="JF33" s="83">
        <v>254.85750440623636</v>
      </c>
      <c r="JG33" s="83">
        <v>250.93373905808491</v>
      </c>
      <c r="JH33" s="83">
        <v>243.66895630892435</v>
      </c>
      <c r="JI33" s="83">
        <v>242.73379935243042</v>
      </c>
      <c r="JJ33" s="83">
        <v>236.18936591286302</v>
      </c>
      <c r="JK33" s="83">
        <v>231.02635979583414</v>
      </c>
      <c r="JL33" s="201"/>
    </row>
    <row r="34" spans="1:272" s="199" customFormat="1" ht="15" customHeight="1" x14ac:dyDescent="0.25">
      <c r="A34" s="82" t="s">
        <v>155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237.85763827137976</v>
      </c>
      <c r="JD34" s="83">
        <v>236.84385735098388</v>
      </c>
      <c r="JE34" s="83">
        <v>235.29965308645512</v>
      </c>
      <c r="JF34" s="83">
        <v>237.89393998231932</v>
      </c>
      <c r="JG34" s="83">
        <v>233.95490813418087</v>
      </c>
      <c r="JH34" s="83">
        <v>229.18974712372423</v>
      </c>
      <c r="JI34" s="83">
        <v>228.73946712000534</v>
      </c>
      <c r="JJ34" s="83">
        <v>222.72749400512495</v>
      </c>
      <c r="JK34" s="83">
        <v>220.86944548729031</v>
      </c>
      <c r="JL34" s="201"/>
    </row>
    <row r="35" spans="1:272" s="199" customFormat="1" ht="15" customHeight="1" x14ac:dyDescent="0.25">
      <c r="A35" s="82" t="s">
        <v>156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222.3321912382705</v>
      </c>
      <c r="JE35" s="83">
        <v>224.44122915036127</v>
      </c>
      <c r="JF35" s="83">
        <v>224.16798410982443</v>
      </c>
      <c r="JG35" s="83">
        <v>221.62467367376144</v>
      </c>
      <c r="JH35" s="83">
        <v>223.37213690234597</v>
      </c>
      <c r="JI35" s="83">
        <v>221.05577511882865</v>
      </c>
      <c r="JJ35" s="83">
        <v>218.86948807426805</v>
      </c>
      <c r="JK35" s="83">
        <v>216.80813233208943</v>
      </c>
      <c r="JL35" s="201"/>
    </row>
    <row r="36" spans="1:272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222.89523913406464</v>
      </c>
      <c r="JB36" s="83">
        <v>222.89121204179995</v>
      </c>
      <c r="JC36" s="83">
        <v>220.92562641831975</v>
      </c>
      <c r="JD36" s="83">
        <v>219.99589394269503</v>
      </c>
      <c r="JE36" s="83">
        <v>219.47225372684531</v>
      </c>
      <c r="JF36" s="83">
        <v>220.2032194171112</v>
      </c>
      <c r="JG36" s="83">
        <v>216.58333381548945</v>
      </c>
      <c r="JH36" s="83">
        <v>211.00071639799509</v>
      </c>
      <c r="JI36" s="83">
        <v>208.86701228076959</v>
      </c>
      <c r="JJ36" s="83">
        <v>202.7197077340204</v>
      </c>
      <c r="JK36" s="83">
        <v>201.26662549597486</v>
      </c>
      <c r="JL36" s="201"/>
    </row>
    <row r="37" spans="1:272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202.02370881629028</v>
      </c>
      <c r="JB37" s="83">
        <v>201.1106807628255</v>
      </c>
      <c r="JC37" s="83">
        <v>198.39714734052964</v>
      </c>
      <c r="JD37" s="83">
        <v>198.08466029344677</v>
      </c>
      <c r="JE37" s="83">
        <v>199.4600923638167</v>
      </c>
      <c r="JF37" s="83">
        <v>199.39417499407293</v>
      </c>
      <c r="JG37" s="83">
        <v>197.08191790680146</v>
      </c>
      <c r="JH37" s="83">
        <v>192.62083787133398</v>
      </c>
      <c r="JI37" s="83">
        <v>190.56921640233219</v>
      </c>
      <c r="JJ37" s="83">
        <v>186.52456451149757</v>
      </c>
      <c r="JK37" s="83">
        <v>184.7040249464134</v>
      </c>
      <c r="JL37" s="201"/>
    </row>
    <row r="38" spans="1:272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201"/>
    </row>
    <row r="39" spans="1:272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201"/>
    </row>
    <row r="40" spans="1:272" s="199" customFormat="1" ht="15" customHeight="1" x14ac:dyDescent="0.25">
      <c r="A40" s="15" t="s">
        <v>171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201"/>
    </row>
    <row r="41" spans="1:272" ht="15" customHeight="1" x14ac:dyDescent="0.3">
      <c r="A41" s="17" t="s">
        <v>172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200"/>
    </row>
    <row r="42" spans="1:272" ht="15" customHeight="1" thickBot="1" x14ac:dyDescent="0.35">
      <c r="A42" s="16" t="s">
        <v>173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200"/>
    </row>
    <row r="43" spans="1:272" ht="15" customHeight="1" x14ac:dyDescent="0.3">
      <c r="A43" s="15" t="s">
        <v>169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200"/>
    </row>
    <row r="44" spans="1:272" ht="15" customHeight="1" x14ac:dyDescent="0.3">
      <c r="A44" s="15" t="s">
        <v>168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200"/>
    </row>
    <row r="45" spans="1:272" ht="15" customHeight="1" x14ac:dyDescent="0.3">
      <c r="A45" s="15" t="s">
        <v>170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71" customFormat="1" ht="24" customHeight="1" x14ac:dyDescent="0.2">
      <c r="A2" s="140"/>
      <c r="B2" s="228" t="s">
        <v>17</v>
      </c>
      <c r="C2" s="229"/>
      <c r="D2" s="229"/>
      <c r="E2" s="229"/>
      <c r="F2" s="229"/>
      <c r="G2" s="229"/>
      <c r="H2" s="230"/>
      <c r="I2" s="223" t="s">
        <v>18</v>
      </c>
      <c r="J2" s="224"/>
      <c r="K2" s="224"/>
      <c r="L2" s="224"/>
      <c r="M2" s="224"/>
      <c r="N2" s="224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87" t="s">
        <v>220</v>
      </c>
      <c r="I3" s="84">
        <v>2018</v>
      </c>
      <c r="J3" s="45">
        <v>2019</v>
      </c>
      <c r="K3" s="45">
        <v>2020</v>
      </c>
      <c r="L3" s="45">
        <v>2021</v>
      </c>
      <c r="M3" s="45" t="s">
        <v>219</v>
      </c>
      <c r="N3" s="176" t="s">
        <v>220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44715.132441779999</v>
      </c>
      <c r="H4" s="88">
        <v>42236.25723381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39765.006322287874</v>
      </c>
      <c r="N4" s="205">
        <v>37397.026046104489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7907.9058420000001</v>
      </c>
      <c r="H6" s="89">
        <v>7932.8890389999997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6856.8966861048102</v>
      </c>
      <c r="N6" s="102">
        <v>6877.0713873116201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31053.138797399999</v>
      </c>
      <c r="H7" s="89">
        <v>29614.604096589999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19986.616430038019</v>
      </c>
      <c r="N7" s="102">
        <v>18937.23236895986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435.69323033000001</v>
      </c>
      <c r="H8" s="89">
        <v>401.4930344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435.69323033000001</v>
      </c>
      <c r="N8" s="102">
        <v>401.49303441000001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20877.363184850001</v>
      </c>
      <c r="H9" s="89">
        <v>20558.687924149999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19240.332735996533</v>
      </c>
      <c r="N9" s="102">
        <v>18847.596239669158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7055.1455543299999</v>
      </c>
      <c r="H10" s="89">
        <v>6909.7687283100004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5992.8109898299999</v>
      </c>
      <c r="N10" s="102">
        <v>5863.3549138400003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378973.23336622998</v>
      </c>
      <c r="H11" s="89">
        <v>374218.44208280998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306392.18973415135</v>
      </c>
      <c r="N11" s="102">
        <v>302048.10638794577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588.56642980000004</v>
      </c>
      <c r="H12" s="89">
        <v>570.2894258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588.56642980000004</v>
      </c>
      <c r="N12" s="102">
        <v>570.2894258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2501.7263499999999</v>
      </c>
      <c r="H13" s="89">
        <v>2414.200914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2501.7263499999999</v>
      </c>
      <c r="N13" s="102">
        <v>2414.200914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1263.76132592</v>
      </c>
      <c r="H14" s="89">
        <v>1253.3350464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1217.7519613086895</v>
      </c>
      <c r="N14" s="102">
        <v>1207.3147888984904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468.51430690944409</v>
      </c>
      <c r="H15" s="89">
        <v>466.81086299297442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468.51430434113774</v>
      </c>
      <c r="N15" s="102">
        <v>466.81086298558193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22087.909713249999</v>
      </c>
      <c r="H17" s="89">
        <v>21646.988027060001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19214.417291217858</v>
      </c>
      <c r="N17" s="102">
        <v>18745.565810531934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2312.715522</v>
      </c>
      <c r="H18" s="89">
        <v>2299.6338009999999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2311.6249217899999</v>
      </c>
      <c r="N18" s="102">
        <v>2298.58163608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312.89436110000003</v>
      </c>
      <c r="H19" s="89">
        <v>314.20403270000003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312.89436110000003</v>
      </c>
      <c r="N19" s="102">
        <v>314.20403268000001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99.168662280000007</v>
      </c>
      <c r="H20" s="89">
        <v>96.55921687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99.168662280000007</v>
      </c>
      <c r="N20" s="102">
        <v>96.55921687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26841.8800233</v>
      </c>
      <c r="H21" s="89">
        <v>26552.3224902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26151.524819604521</v>
      </c>
      <c r="N21" s="102">
        <v>25881.692647337157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502779.61666969943</v>
      </c>
      <c r="H22" s="88">
        <f>SUM(H5:H21)</f>
        <v>495250.22872228292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411770.72890789295</v>
      </c>
      <c r="N22" s="205">
        <f>SUM(N5:N21)</f>
        <v>404970.07366731955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48848.039248189998</v>
      </c>
      <c r="H23" s="89">
        <v>48435.289681850001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45059.521975228367</v>
      </c>
      <c r="N23" s="102">
        <v>44487.371718990915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49801.705487059997</v>
      </c>
      <c r="H24" s="89">
        <v>46271.158545170001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30383.715783640808</v>
      </c>
      <c r="N24" s="102">
        <v>29189.74768860887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97241.919456379997</v>
      </c>
      <c r="H25" s="89">
        <v>99936.206529429997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90802.085226268202</v>
      </c>
      <c r="N25" s="102">
        <v>91191.221335941969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108.8253527</v>
      </c>
      <c r="H26" s="89">
        <v>106.6004504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108.8253527</v>
      </c>
      <c r="N26" s="102">
        <v>106.6004504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196000.48954432996</v>
      </c>
      <c r="H27" s="88">
        <f>SUM(H23:H26)</f>
        <v>194749.25520685001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166354.14833783737</v>
      </c>
      <c r="N27" s="205">
        <f>SUM(N23:N26)</f>
        <v>164974.94119394178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37252.694140499225</v>
      </c>
      <c r="H28" s="89">
        <v>36777.913400289064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29875.857809792655</v>
      </c>
      <c r="N28" s="102">
        <v>29444.444163849093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44190.43962751879</v>
      </c>
      <c r="H29" s="89">
        <v>41418.523474456153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33896.01108326955</v>
      </c>
      <c r="N29" s="102">
        <v>33280.268947494915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49782.440097530976</v>
      </c>
      <c r="H30" s="89">
        <v>50994.028617527132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37279.541709293357</v>
      </c>
      <c r="N30" s="102">
        <v>37070.156944804774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64932.93805728</v>
      </c>
      <c r="H31" s="89">
        <v>64488.640346749999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60036.328270983591</v>
      </c>
      <c r="N31" s="102">
        <v>59637.19744508341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8007.3608664900003</v>
      </c>
      <c r="H32" s="89">
        <v>8076.0211278899997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6156.91049054</v>
      </c>
      <c r="N32" s="102">
        <v>6245.3732391200001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14500.54515141</v>
      </c>
      <c r="H33" s="89">
        <v>14219.00228196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12706.40984909</v>
      </c>
      <c r="N33" s="102">
        <v>12432.87255674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218666.41794072901</v>
      </c>
      <c r="H34" s="88">
        <f>SUM(H28:H33)</f>
        <v>215974.12924887237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179951.05921296915</v>
      </c>
      <c r="N34" s="205">
        <f>SUM(N28:N33)</f>
        <v>178110.31329709222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9730.2028198999997</v>
      </c>
      <c r="H36" s="88">
        <v>10317.233965060001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9730.20282004</v>
      </c>
      <c r="N36" s="205">
        <v>10317.233964790001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114894.08487106946</v>
      </c>
      <c r="H37" s="89">
        <v>110395.27396332257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106839.14557174967</v>
      </c>
      <c r="N37" s="102">
        <v>102414.63466075526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32459.040674929998</v>
      </c>
      <c r="H38" s="89">
        <v>33305.036048499998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24543.285689161072</v>
      </c>
      <c r="N38" s="102">
        <v>25467.555626896541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29712.954738789998</v>
      </c>
      <c r="H39" s="89">
        <v>31844.47284486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29712.954740461788</v>
      </c>
      <c r="N39" s="102">
        <v>31844.472845680935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44926.53326443</v>
      </c>
      <c r="H40" s="89">
        <v>44857.533585359997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44926.533266313963</v>
      </c>
      <c r="N40" s="102">
        <v>44857.533586890517</v>
      </c>
    </row>
    <row r="41" spans="1:14" ht="15" customHeight="1" x14ac:dyDescent="0.2">
      <c r="A41" s="91" t="s">
        <v>162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221992.61354921944</v>
      </c>
      <c r="H41" s="88">
        <f>SUM(H37:H40)</f>
        <v>220402.31644204253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206021.91926768649</v>
      </c>
      <c r="N41" s="205">
        <f>SUM(N37:N40)</f>
        <v>204584.19672022326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42668.15956557</v>
      </c>
      <c r="H42" s="88">
        <v>42139.222954450001</v>
      </c>
      <c r="I42" s="85">
        <v>42858.221715779997</v>
      </c>
      <c r="J42" s="52">
        <v>25870.593297889998</v>
      </c>
      <c r="K42" s="52">
        <v>37040.706953720059</v>
      </c>
      <c r="L42" s="52">
        <v>45357.664061460884</v>
      </c>
      <c r="M42" s="52">
        <v>42668.159567024144</v>
      </c>
      <c r="N42" s="205">
        <v>42139.222955075893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1848.6680914870001</v>
      </c>
      <c r="H43" s="88">
        <v>1766.9703472839999</v>
      </c>
      <c r="I43" s="85">
        <v>1854.92056407</v>
      </c>
      <c r="J43" s="52">
        <v>1171.702109751647</v>
      </c>
      <c r="K43" s="52">
        <v>1644.350385771638</v>
      </c>
      <c r="L43" s="52">
        <v>1936.2619086226296</v>
      </c>
      <c r="M43" s="52">
        <v>1848.6680912872591</v>
      </c>
      <c r="N43" s="205">
        <v>1766.9703471837786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22218.2614541</v>
      </c>
      <c r="H44" s="88">
        <v>21374.711506</v>
      </c>
      <c r="I44" s="85">
        <v>22932.140257300001</v>
      </c>
      <c r="J44" s="52">
        <v>25810.031355089999</v>
      </c>
      <c r="K44" s="52">
        <v>25928.576014660001</v>
      </c>
      <c r="L44" s="52">
        <v>26433.711157260001</v>
      </c>
      <c r="M44" s="52">
        <v>21977.024597740001</v>
      </c>
      <c r="N44" s="205">
        <v>21137.90426222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0</v>
      </c>
      <c r="H45" s="88">
        <v>0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0</v>
      </c>
      <c r="N45" s="205">
        <v>0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1260619.5620768147</v>
      </c>
      <c r="H46" s="144">
        <f>H4+H22+H27+H34+H35+H36+H41+H42+H43+H44+H45</f>
        <v>1244210.325626652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1080086.9171247655</v>
      </c>
      <c r="N46" s="141">
        <f>N4+N22+N27+N34+N35+N36+N41+N42+N43+N44+N45</f>
        <v>1065397.8824539511</v>
      </c>
    </row>
    <row r="47" spans="1:14" ht="15" customHeight="1" thickBot="1" x14ac:dyDescent="0.25">
      <c r="A47" s="58" t="s">
        <v>215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5" t="s">
        <v>61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</row>
  </sheetData>
  <mergeCells count="4">
    <mergeCell ref="A1:N1"/>
    <mergeCell ref="I2:N2"/>
    <mergeCell ref="A48:N48"/>
    <mergeCell ref="B2:H2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3" t="s">
        <v>192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s="171" customFormat="1" ht="24" customHeight="1" x14ac:dyDescent="0.2">
      <c r="A2" s="140"/>
      <c r="B2" s="228" t="s">
        <v>62</v>
      </c>
      <c r="C2" s="229"/>
      <c r="D2" s="229"/>
      <c r="E2" s="229"/>
      <c r="F2" s="229"/>
      <c r="G2" s="229"/>
      <c r="H2" s="229"/>
      <c r="I2" s="230"/>
      <c r="J2" s="231" t="s">
        <v>63</v>
      </c>
      <c r="K2" s="232"/>
      <c r="L2" s="232"/>
      <c r="M2" s="232"/>
      <c r="N2" s="232"/>
      <c r="O2" s="232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45" t="s">
        <v>220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219</v>
      </c>
      <c r="N3" s="45" t="s">
        <v>220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280.75438935</v>
      </c>
      <c r="H4" s="48">
        <v>-751.40760664000004</v>
      </c>
      <c r="I4" s="88">
        <v>2426.29599211</v>
      </c>
      <c r="J4" s="98">
        <v>-2991.9307073300001</v>
      </c>
      <c r="K4" s="48">
        <v>4049.5816315799998</v>
      </c>
      <c r="L4" s="48">
        <v>4088.5568627120001</v>
      </c>
      <c r="M4" s="48">
        <v>183.27653520000001</v>
      </c>
      <c r="N4" s="48">
        <v>-795.38702043000001</v>
      </c>
      <c r="O4" s="204">
        <v>1933.08851024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4.9425999999999997</v>
      </c>
      <c r="H6" s="50">
        <v>-1.0415000000000001</v>
      </c>
      <c r="I6" s="89">
        <v>19.988600000000002</v>
      </c>
      <c r="J6" s="86">
        <v>3123.4104017999998</v>
      </c>
      <c r="K6" s="50">
        <v>5.5763824</v>
      </c>
      <c r="L6" s="50">
        <v>1639.7464749999999</v>
      </c>
      <c r="M6" s="50">
        <v>-21.9374</v>
      </c>
      <c r="N6" s="50">
        <v>-1.0415000000000001</v>
      </c>
      <c r="O6" s="102">
        <v>-6.8914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-186.15222279</v>
      </c>
      <c r="H7" s="50">
        <v>-975.19824109000001</v>
      </c>
      <c r="I7" s="89">
        <v>528.66082301999995</v>
      </c>
      <c r="J7" s="86">
        <v>-5201.9983961770004</v>
      </c>
      <c r="K7" s="50">
        <v>-777.46998861199995</v>
      </c>
      <c r="L7" s="50">
        <v>1510.17009218</v>
      </c>
      <c r="M7" s="50">
        <v>-14.528076640000011</v>
      </c>
      <c r="N7" s="50">
        <v>-715.72790535000001</v>
      </c>
      <c r="O7" s="102">
        <v>-333.69305177000001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-18.722882999999999</v>
      </c>
      <c r="H8" s="50">
        <v>-1.2816913000000001</v>
      </c>
      <c r="I8" s="89">
        <v>-98.93404056</v>
      </c>
      <c r="J8" s="86">
        <v>-108.50283457</v>
      </c>
      <c r="K8" s="50">
        <v>-67.275870170000005</v>
      </c>
      <c r="L8" s="50">
        <v>-8.2433689599999997</v>
      </c>
      <c r="M8" s="50">
        <v>-18.722882999999999</v>
      </c>
      <c r="N8" s="50">
        <v>-1.2816913000000001</v>
      </c>
      <c r="O8" s="102">
        <v>-98.93404056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-186.76968930000001</v>
      </c>
      <c r="H9" s="50">
        <v>-81.835958210000001</v>
      </c>
      <c r="I9" s="89">
        <v>5.6532637599999997</v>
      </c>
      <c r="J9" s="86">
        <v>-5123.2131632945229</v>
      </c>
      <c r="K9" s="50">
        <v>-1857.8801399399999</v>
      </c>
      <c r="L9" s="50">
        <v>1107.39605835</v>
      </c>
      <c r="M9" s="50">
        <v>-219.33315934000001</v>
      </c>
      <c r="N9" s="50">
        <v>-113.82016621</v>
      </c>
      <c r="O9" s="102">
        <v>-213.98759441000001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17.16714494</v>
      </c>
      <c r="H10" s="50">
        <v>-23.759449140000001</v>
      </c>
      <c r="I10" s="89">
        <v>92.002452390000002</v>
      </c>
      <c r="J10" s="86">
        <v>-1682.0646760699999</v>
      </c>
      <c r="K10" s="50">
        <v>-921.44919158000005</v>
      </c>
      <c r="L10" s="50">
        <v>605.15428498999995</v>
      </c>
      <c r="M10" s="50">
        <v>-9.3243053299999996</v>
      </c>
      <c r="N10" s="50">
        <v>-30.710585250000001</v>
      </c>
      <c r="O10" s="102">
        <v>-16.191377840000001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-775.26468494000005</v>
      </c>
      <c r="H11" s="50">
        <v>391.91573706000003</v>
      </c>
      <c r="I11" s="89">
        <v>21775.732078649999</v>
      </c>
      <c r="J11" s="86">
        <v>12772.804127334701</v>
      </c>
      <c r="K11" s="50">
        <v>25617.353211846999</v>
      </c>
      <c r="L11" s="50">
        <v>21812.187092543001</v>
      </c>
      <c r="M11" s="50">
        <v>-975.34430986999996</v>
      </c>
      <c r="N11" s="50">
        <v>-613.23732562999999</v>
      </c>
      <c r="O11" s="102">
        <v>18042.472946950002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-1.3890750000000001</v>
      </c>
      <c r="H12" s="50">
        <v>-5.7036600000000002</v>
      </c>
      <c r="I12" s="89">
        <v>-9.0591032899999995</v>
      </c>
      <c r="J12" s="86">
        <v>46.45014647</v>
      </c>
      <c r="K12" s="50">
        <v>3.5556238200000001</v>
      </c>
      <c r="L12" s="50">
        <v>-61.781408820000003</v>
      </c>
      <c r="M12" s="50">
        <v>-1.3890750000000001</v>
      </c>
      <c r="N12" s="50">
        <v>-5.7036600000000002</v>
      </c>
      <c r="O12" s="102">
        <v>-9.0591032899999995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8.3844069999999995</v>
      </c>
      <c r="H13" s="50">
        <v>-9.1452249999999999</v>
      </c>
      <c r="I13" s="89">
        <v>43.533933900000001</v>
      </c>
      <c r="J13" s="86">
        <v>45.627485999999998</v>
      </c>
      <c r="K13" s="50">
        <v>463.74367625999997</v>
      </c>
      <c r="L13" s="50">
        <v>191.29590580000001</v>
      </c>
      <c r="M13" s="50">
        <v>8.3844069999999995</v>
      </c>
      <c r="N13" s="50">
        <v>-9.1452249999999999</v>
      </c>
      <c r="O13" s="102">
        <v>43.533933900000001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-14.1375884</v>
      </c>
      <c r="H14" s="50">
        <v>-11.308063949999999</v>
      </c>
      <c r="I14" s="89">
        <v>-115.23400048000001</v>
      </c>
      <c r="J14" s="86">
        <v>-420.74717136999999</v>
      </c>
      <c r="K14" s="50">
        <v>-950.6847219</v>
      </c>
      <c r="L14" s="50">
        <v>-110.40411526</v>
      </c>
      <c r="M14" s="50">
        <v>-16.3246234</v>
      </c>
      <c r="N14" s="50">
        <v>-11.37608395</v>
      </c>
      <c r="O14" s="102">
        <v>-122.67255498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-12.39067</v>
      </c>
      <c r="H15" s="50">
        <v>1.69547</v>
      </c>
      <c r="I15" s="89">
        <v>-4.3924827999999998</v>
      </c>
      <c r="J15" s="86">
        <v>-131.17742354000001</v>
      </c>
      <c r="K15" s="50">
        <v>1.0785479537974401</v>
      </c>
      <c r="L15" s="50">
        <v>92.041205826246113</v>
      </c>
      <c r="M15" s="50">
        <v>-12.39067</v>
      </c>
      <c r="N15" s="50">
        <v>1.69547</v>
      </c>
      <c r="O15" s="102">
        <v>-4.3924827999999998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-194.94157308000001</v>
      </c>
      <c r="H17" s="50">
        <v>-38.91287724</v>
      </c>
      <c r="I17" s="89">
        <v>188.34784131999999</v>
      </c>
      <c r="J17" s="86">
        <v>1863.3150527989999</v>
      </c>
      <c r="K17" s="50">
        <v>-671.31941386000005</v>
      </c>
      <c r="L17" s="50">
        <v>-2954.0544252899999</v>
      </c>
      <c r="M17" s="50">
        <v>-303.03586122999997</v>
      </c>
      <c r="N17" s="50">
        <v>-72.180647230000005</v>
      </c>
      <c r="O17" s="102">
        <v>170.51317785000001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10.63667691</v>
      </c>
      <c r="H18" s="50">
        <v>23.621396000000001</v>
      </c>
      <c r="I18" s="89">
        <v>300.48132728000002</v>
      </c>
      <c r="J18" s="86">
        <v>-65.688817839999999</v>
      </c>
      <c r="K18" s="50">
        <v>315.13916125999998</v>
      </c>
      <c r="L18" s="50">
        <v>878.89116897600002</v>
      </c>
      <c r="M18" s="50">
        <v>10.63667592</v>
      </c>
      <c r="N18" s="50">
        <v>23.621397980000001</v>
      </c>
      <c r="O18" s="102">
        <v>300.48132828000001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-3.3592460599999998</v>
      </c>
      <c r="H19" s="50">
        <v>1.5762837000000001</v>
      </c>
      <c r="I19" s="89">
        <v>0.82602629999999999</v>
      </c>
      <c r="J19" s="86">
        <v>-236.1876833</v>
      </c>
      <c r="K19" s="50">
        <v>-29.290829509999998</v>
      </c>
      <c r="L19" s="50">
        <v>-15.557326890000001</v>
      </c>
      <c r="M19" s="50">
        <v>-3.3592460599999998</v>
      </c>
      <c r="N19" s="50">
        <v>1.5762837000000001</v>
      </c>
      <c r="O19" s="102">
        <v>0.82602629999999999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189.17748018</v>
      </c>
      <c r="H21" s="50">
        <v>129.59045583</v>
      </c>
      <c r="I21" s="89">
        <v>1092.15043784</v>
      </c>
      <c r="J21" s="86">
        <v>4295.4232451400003</v>
      </c>
      <c r="K21" s="50">
        <v>1221.294907122</v>
      </c>
      <c r="L21" s="50">
        <v>1508.00048857</v>
      </c>
      <c r="M21" s="50">
        <v>111.94769300999999</v>
      </c>
      <c r="N21" s="50">
        <v>116.62292694</v>
      </c>
      <c r="O21" s="102">
        <v>903.51012075999995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-1162.8193235399999</v>
      </c>
      <c r="H22" s="52">
        <f>SUM(H5:H21)</f>
        <v>-599.78732334000017</v>
      </c>
      <c r="I22" s="88">
        <f>SUM(I5:I21)</f>
        <v>23648.521503519994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-1464.7208339399999</v>
      </c>
      <c r="N22" s="52">
        <f>SUM(N5:N21)</f>
        <v>-1430.7087113000002</v>
      </c>
      <c r="O22" s="205">
        <f>SUM(O5:O21)</f>
        <v>18484.280274579996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-323.72538097</v>
      </c>
      <c r="H23" s="50">
        <v>-40.184678290000001</v>
      </c>
      <c r="I23" s="89">
        <v>2657.87352289</v>
      </c>
      <c r="J23" s="86">
        <v>-4442.1962144400004</v>
      </c>
      <c r="K23" s="50">
        <v>1335.4876494</v>
      </c>
      <c r="L23" s="50">
        <v>459.21928314299998</v>
      </c>
      <c r="M23" s="50">
        <v>-363.37339316999999</v>
      </c>
      <c r="N23" s="50">
        <v>-516.26854746000004</v>
      </c>
      <c r="O23" s="102">
        <v>2129.82690288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-152.4157065</v>
      </c>
      <c r="H24" s="50">
        <v>22.3653075</v>
      </c>
      <c r="I24" s="89">
        <v>1169.0332327399999</v>
      </c>
      <c r="J24" s="86">
        <v>-1092.676594</v>
      </c>
      <c r="K24" s="50">
        <v>-1838.8378811699999</v>
      </c>
      <c r="L24" s="50">
        <v>3210.9109994400001</v>
      </c>
      <c r="M24" s="50">
        <v>52.739686919999997</v>
      </c>
      <c r="N24" s="50">
        <v>1.0498673599999999</v>
      </c>
      <c r="O24" s="102">
        <v>1160.1719318400001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99.479844589999999</v>
      </c>
      <c r="H25" s="50">
        <v>1138.4897305</v>
      </c>
      <c r="I25" s="89">
        <v>-12.615905120000001</v>
      </c>
      <c r="J25" s="86">
        <v>7210.60370857</v>
      </c>
      <c r="K25" s="50">
        <v>-1123.3854529800001</v>
      </c>
      <c r="L25" s="50">
        <v>1084.64781397</v>
      </c>
      <c r="M25" s="50">
        <v>63.489168909999997</v>
      </c>
      <c r="N25" s="50">
        <v>701.26924088999999</v>
      </c>
      <c r="O25" s="102">
        <v>-1066.7572044200001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0</v>
      </c>
      <c r="H26" s="50">
        <v>0</v>
      </c>
      <c r="I26" s="89">
        <v>-2.2643900000000001</v>
      </c>
      <c r="J26" s="86">
        <v>-1.0724199999999999</v>
      </c>
      <c r="K26" s="50">
        <v>-3.3509600000000002</v>
      </c>
      <c r="L26" s="50">
        <v>-2.8820999999999999</v>
      </c>
      <c r="M26" s="50">
        <v>0</v>
      </c>
      <c r="N26" s="50">
        <v>0</v>
      </c>
      <c r="O26" s="102">
        <v>-2.2643900000000001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-376.66124288000003</v>
      </c>
      <c r="H27" s="52">
        <f t="shared" ref="H27:I27" si="0">SUM(H23:H26)</f>
        <v>1120.67035971</v>
      </c>
      <c r="I27" s="88">
        <f t="shared" si="0"/>
        <v>3812.0264605099997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-247.14453734</v>
      </c>
      <c r="N27" s="52">
        <f t="shared" ref="N27:O27" si="1">SUM(N23:N26)</f>
        <v>186.05056078999996</v>
      </c>
      <c r="O27" s="205">
        <f t="shared" si="1"/>
        <v>2220.9772403000002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-55.428645450561426</v>
      </c>
      <c r="H28" s="50">
        <v>-143.35174251893639</v>
      </c>
      <c r="I28" s="89">
        <v>336.11780715937942</v>
      </c>
      <c r="J28" s="86">
        <v>2825.6311091288349</v>
      </c>
      <c r="K28" s="50">
        <v>6484.0794624693335</v>
      </c>
      <c r="L28" s="50">
        <v>1054.8717660629977</v>
      </c>
      <c r="M28" s="50">
        <v>-140.19260908375534</v>
      </c>
      <c r="N28" s="50">
        <v>-205.4676773847545</v>
      </c>
      <c r="O28" s="102">
        <v>163.68919819915303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377.1069124516776</v>
      </c>
      <c r="H29" s="50">
        <v>-2403.1238966919468</v>
      </c>
      <c r="I29" s="89">
        <v>-1783.8703476898622</v>
      </c>
      <c r="J29" s="86">
        <v>3954.2453692287104</v>
      </c>
      <c r="K29" s="50">
        <v>6574.7433498278169</v>
      </c>
      <c r="L29" s="50">
        <v>-4262.2469334798652</v>
      </c>
      <c r="M29" s="50">
        <v>132.50295747598582</v>
      </c>
      <c r="N29" s="50">
        <v>-327.55005931194773</v>
      </c>
      <c r="O29" s="102">
        <v>382.38429258062445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1394.9695883227073</v>
      </c>
      <c r="H30" s="50">
        <v>1171.4021421849891</v>
      </c>
      <c r="I30" s="89">
        <v>-3058.4605707172154</v>
      </c>
      <c r="J30" s="86">
        <v>-953.89397598373625</v>
      </c>
      <c r="K30" s="50">
        <v>2278.2134101577653</v>
      </c>
      <c r="L30" s="50">
        <v>2088.3673606288121</v>
      </c>
      <c r="M30" s="50">
        <v>824.18108173257087</v>
      </c>
      <c r="N30" s="50">
        <v>-500.68251999578104</v>
      </c>
      <c r="O30" s="102">
        <v>-4733.0245572966933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1167.1708958199999</v>
      </c>
      <c r="H31" s="50">
        <v>30.751655230000001</v>
      </c>
      <c r="I31" s="89">
        <v>407.44584834</v>
      </c>
      <c r="J31" s="86">
        <v>855.74352976</v>
      </c>
      <c r="K31" s="50">
        <v>2088.97926654</v>
      </c>
      <c r="L31" s="50">
        <v>7090.5290487700004</v>
      </c>
      <c r="M31" s="50">
        <v>1142.83628202</v>
      </c>
      <c r="N31" s="50">
        <v>29.56258845</v>
      </c>
      <c r="O31" s="102">
        <v>374.94695196999999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-35.328009819999998</v>
      </c>
      <c r="H32" s="50">
        <v>146.20528933</v>
      </c>
      <c r="I32" s="89">
        <v>-974.14128622999999</v>
      </c>
      <c r="J32" s="86">
        <v>250.65702569000001</v>
      </c>
      <c r="K32" s="50">
        <v>106.80382437999999</v>
      </c>
      <c r="L32" s="50">
        <v>3107.91118013</v>
      </c>
      <c r="M32" s="50">
        <v>-35.328009870000002</v>
      </c>
      <c r="N32" s="50">
        <v>157.67585274999999</v>
      </c>
      <c r="O32" s="102">
        <v>-868.70929371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28.38952119</v>
      </c>
      <c r="H33" s="50">
        <v>-10.680797200000001</v>
      </c>
      <c r="I33" s="89">
        <v>200.82545272999999</v>
      </c>
      <c r="J33" s="86">
        <v>1510.9605697699999</v>
      </c>
      <c r="K33" s="50">
        <v>820.96345742000005</v>
      </c>
      <c r="L33" s="50">
        <v>1239.9713822000001</v>
      </c>
      <c r="M33" s="50">
        <v>26.328716109999998</v>
      </c>
      <c r="N33" s="50">
        <v>-10.528339900000001</v>
      </c>
      <c r="O33" s="102">
        <v>197.99885993000001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2876.8802625138237</v>
      </c>
      <c r="H34" s="52">
        <f t="shared" ref="H34:I34" si="2">SUM(H28:H33)</f>
        <v>-1208.7973496658942</v>
      </c>
      <c r="I34" s="88">
        <f t="shared" si="2"/>
        <v>-4872.0830964076986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1950.3284183848014</v>
      </c>
      <c r="N34" s="52">
        <f t="shared" ref="N34:O34" si="3">SUM(N28:N33)</f>
        <v>-856.99015539248342</v>
      </c>
      <c r="O34" s="205">
        <f t="shared" si="3"/>
        <v>-4482.7145483269151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13.546937</v>
      </c>
      <c r="H36" s="48">
        <v>945.17960900000003</v>
      </c>
      <c r="I36" s="99">
        <v>821.08445700000004</v>
      </c>
      <c r="J36" s="98">
        <v>-175.75758837000001</v>
      </c>
      <c r="K36" s="48">
        <v>339.69492127000001</v>
      </c>
      <c r="L36" s="48">
        <v>286.06514743999998</v>
      </c>
      <c r="M36" s="48">
        <v>13.546937</v>
      </c>
      <c r="N36" s="48">
        <v>945.17960900000003</v>
      </c>
      <c r="O36" s="204">
        <v>821.08445700000004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1149.87235584</v>
      </c>
      <c r="H37" s="50">
        <v>257.69228527000001</v>
      </c>
      <c r="I37" s="89">
        <v>5290.171570670228</v>
      </c>
      <c r="J37" s="86">
        <v>11202.811473014737</v>
      </c>
      <c r="K37" s="50">
        <v>10880.371723957927</v>
      </c>
      <c r="L37" s="50">
        <v>11311.56303281456</v>
      </c>
      <c r="M37" s="50">
        <v>1112.0892229700412</v>
      </c>
      <c r="N37" s="50">
        <v>192.95315952129241</v>
      </c>
      <c r="O37" s="102">
        <v>4781.0981250090344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235.01686799000001</v>
      </c>
      <c r="H38" s="50">
        <v>1171.7799616299999</v>
      </c>
      <c r="I38" s="89">
        <v>1845.9099190899999</v>
      </c>
      <c r="J38" s="86">
        <v>656.71797444000003</v>
      </c>
      <c r="K38" s="50">
        <v>9697.6087725800007</v>
      </c>
      <c r="L38" s="50">
        <v>1032.91354204</v>
      </c>
      <c r="M38" s="50">
        <v>170.72405151999999</v>
      </c>
      <c r="N38" s="50">
        <v>1166.4994605100001</v>
      </c>
      <c r="O38" s="102">
        <v>1893.6254129500001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824.49268625000002</v>
      </c>
      <c r="H39" s="50">
        <v>418.02730973000001</v>
      </c>
      <c r="I39" s="89">
        <v>3282.7294207300001</v>
      </c>
      <c r="J39" s="86">
        <v>1731.52192614</v>
      </c>
      <c r="K39" s="50">
        <v>2036.32913323</v>
      </c>
      <c r="L39" s="50">
        <v>7160.244392175</v>
      </c>
      <c r="M39" s="50">
        <v>824.49269333400002</v>
      </c>
      <c r="N39" s="50">
        <v>418.02730293000002</v>
      </c>
      <c r="O39" s="102">
        <v>3594.4401616240002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272.97913512000002</v>
      </c>
      <c r="H40" s="50">
        <v>-594.54622905999997</v>
      </c>
      <c r="I40" s="89">
        <v>302.87285768999999</v>
      </c>
      <c r="J40" s="86">
        <v>6747.6870755299997</v>
      </c>
      <c r="K40" s="50">
        <v>2683.9386162599999</v>
      </c>
      <c r="L40" s="50">
        <v>1354.5196106359999</v>
      </c>
      <c r="M40" s="50">
        <v>272.97913506399999</v>
      </c>
      <c r="N40" s="50">
        <v>-594.54622904999997</v>
      </c>
      <c r="O40" s="102">
        <v>348.040294324</v>
      </c>
    </row>
    <row r="41" spans="1:15" ht="15" customHeight="1" x14ac:dyDescent="0.2">
      <c r="A41" s="91" t="s">
        <v>162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2482.3610452000003</v>
      </c>
      <c r="H41" s="48">
        <f t="shared" ref="H41:I41" si="4">SUM(H37:H40)</f>
        <v>1252.9533275700001</v>
      </c>
      <c r="I41" s="99">
        <f t="shared" si="4"/>
        <v>10721.683768180228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2380.2851028880414</v>
      </c>
      <c r="N41" s="48">
        <f t="shared" ref="N41:O41" si="5">SUM(N37:N40)</f>
        <v>1182.9336939112927</v>
      </c>
      <c r="O41" s="204">
        <f t="shared" si="5"/>
        <v>10617.203993907035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49.90585196</v>
      </c>
      <c r="H42" s="48">
        <v>-6.3773130499999997</v>
      </c>
      <c r="I42" s="99">
        <v>650.18736863000004</v>
      </c>
      <c r="J42" s="98">
        <v>1440.0367024499999</v>
      </c>
      <c r="K42" s="52">
        <v>9180.6896059200008</v>
      </c>
      <c r="L42" s="52">
        <v>3151.94269743</v>
      </c>
      <c r="M42" s="48">
        <v>49.905852090000003</v>
      </c>
      <c r="N42" s="48">
        <v>-6.3773132199999996</v>
      </c>
      <c r="O42" s="204">
        <v>650.18736856999999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10.596899000000001</v>
      </c>
      <c r="H43" s="48">
        <v>14.412243</v>
      </c>
      <c r="I43" s="99">
        <v>3.533042</v>
      </c>
      <c r="J43" s="98">
        <v>398.08980294000003</v>
      </c>
      <c r="K43" s="52">
        <v>445.38484468000001</v>
      </c>
      <c r="L43" s="52">
        <v>284.76484799999997</v>
      </c>
      <c r="M43" s="48">
        <v>10.596899000000001</v>
      </c>
      <c r="N43" s="48">
        <v>14.412243</v>
      </c>
      <c r="O43" s="204">
        <v>3.533042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-396.32459652</v>
      </c>
      <c r="H44" s="48">
        <v>-167.80065991999999</v>
      </c>
      <c r="I44" s="99">
        <v>-915.72515025999996</v>
      </c>
      <c r="J44" s="98">
        <v>2077.7938569100002</v>
      </c>
      <c r="K44" s="52">
        <v>-688.02523298999995</v>
      </c>
      <c r="L44" s="52">
        <v>-2334.9998910999998</v>
      </c>
      <c r="M44" s="48">
        <v>-383.42069151999999</v>
      </c>
      <c r="N44" s="48">
        <v>-170.36137692</v>
      </c>
      <c r="O44" s="204">
        <v>-923.64102226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</v>
      </c>
      <c r="H45" s="48">
        <v>0</v>
      </c>
      <c r="I45" s="99">
        <v>0</v>
      </c>
      <c r="J45" s="98">
        <v>0</v>
      </c>
      <c r="K45" s="52">
        <v>0</v>
      </c>
      <c r="L45" s="52">
        <v>0</v>
      </c>
      <c r="M45" s="48">
        <v>0</v>
      </c>
      <c r="N45" s="48">
        <v>0</v>
      </c>
      <c r="O45" s="204">
        <v>0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3778.2402220838244</v>
      </c>
      <c r="H46" s="143">
        <f>H4+H22+H27+H34+H35+H36+H41+H42+H43+H44+H45</f>
        <v>599.04528666410556</v>
      </c>
      <c r="I46" s="144">
        <f>I4+I22+I27+I34+I35+I36+I41+I42+I43+I44+I45</f>
        <v>36295.524345282531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2492.653681762843</v>
      </c>
      <c r="N46" s="143">
        <f>N4+N22+N27+N34+N35+N36+N41+N42+N43+N44+N45</f>
        <v>-931.24847056119097</v>
      </c>
      <c r="O46" s="141">
        <f>O4+O22+O27+O34+O35+O36+O41+O42+O43+O44+O45</f>
        <v>29323.999316010115</v>
      </c>
    </row>
    <row r="47" spans="1:15" ht="15" customHeight="1" thickBot="1" x14ac:dyDescent="0.25">
      <c r="A47" s="18" t="s">
        <v>214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4" t="s">
        <v>61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6"/>
    </row>
  </sheetData>
  <mergeCells count="4">
    <mergeCell ref="J2:O2"/>
    <mergeCell ref="A1:O1"/>
    <mergeCell ref="B2:I2"/>
    <mergeCell ref="A48:O48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37" t="s">
        <v>191</v>
      </c>
      <c r="B1" s="222"/>
      <c r="C1" s="222"/>
      <c r="D1" s="222"/>
      <c r="E1" s="222"/>
      <c r="F1" s="222"/>
      <c r="G1" s="222"/>
      <c r="H1" s="238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176" t="s">
        <v>220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43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2</v>
      </c>
      <c r="H5" s="102">
        <v>2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2">
        <v>50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196</v>
      </c>
      <c r="H10" s="102">
        <v>196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2">
        <v>30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16</v>
      </c>
      <c r="H20" s="102">
        <v>16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397</v>
      </c>
      <c r="H21" s="205">
        <f>SUM(H4:H20)</f>
        <v>397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18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49</v>
      </c>
      <c r="H24" s="102">
        <v>51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56</v>
      </c>
      <c r="H36" s="102">
        <v>55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36</v>
      </c>
      <c r="H38" s="102">
        <v>40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36</v>
      </c>
      <c r="H39" s="102">
        <v>38</v>
      </c>
    </row>
    <row r="40" spans="1:8" ht="15" customHeight="1" x14ac:dyDescent="0.25">
      <c r="A40" s="47" t="s">
        <v>162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142</v>
      </c>
      <c r="H40" s="204">
        <f>SUM(H36:H39)</f>
        <v>147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30</v>
      </c>
      <c r="H41" s="204">
        <v>30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4</v>
      </c>
      <c r="H42" s="204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2</v>
      </c>
      <c r="H44" s="204">
        <v>2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f>G3+G21+G26+G33+G34+G35+G40+G41+G42+G43+G44</f>
        <v>928</v>
      </c>
      <c r="H45" s="141">
        <f>H3+H21+H26+H33+H34+H35+H40+H41+H42+H43+H44</f>
        <v>932</v>
      </c>
    </row>
    <row r="46" spans="1:8" ht="15" customHeight="1" thickBot="1" x14ac:dyDescent="0.3">
      <c r="A46" s="18" t="s">
        <v>213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4" t="s">
        <v>61</v>
      </c>
      <c r="B47" s="235"/>
      <c r="C47" s="235"/>
      <c r="D47" s="235"/>
      <c r="E47" s="235"/>
      <c r="F47" s="235"/>
      <c r="G47" s="235"/>
      <c r="H47" s="236"/>
    </row>
  </sheetData>
  <mergeCells count="2">
    <mergeCell ref="A1:H1"/>
    <mergeCell ref="A47:H47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1" t="s">
        <v>189</v>
      </c>
      <c r="B1" s="242"/>
      <c r="C1" s="242"/>
      <c r="D1" s="242"/>
      <c r="E1" s="242"/>
      <c r="F1" s="242"/>
      <c r="G1" s="242"/>
      <c r="H1" s="242"/>
      <c r="I1" s="243"/>
      <c r="J1" s="20"/>
      <c r="K1" s="239" t="s">
        <v>190</v>
      </c>
      <c r="L1" s="239"/>
      <c r="M1" s="239"/>
      <c r="N1" s="239"/>
      <c r="O1" s="239"/>
      <c r="P1" s="239"/>
      <c r="Q1" s="239"/>
      <c r="R1" s="239"/>
      <c r="S1" s="239"/>
    </row>
    <row r="2" spans="1:19" s="170" customFormat="1" ht="15" customHeight="1" x14ac:dyDescent="0.2">
      <c r="A2" s="42" t="s">
        <v>174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220</v>
      </c>
      <c r="I2" s="45" t="s">
        <v>65</v>
      </c>
      <c r="J2" s="34"/>
      <c r="K2" s="42" t="s">
        <v>175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220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1.4701900000000001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10.189674999999999</v>
      </c>
      <c r="R3" s="46">
        <v>0</v>
      </c>
      <c r="S3" s="177">
        <v>30.135860000000001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166</v>
      </c>
      <c r="Q5" s="46" t="s">
        <v>166</v>
      </c>
      <c r="R5" s="46" t="s">
        <v>166</v>
      </c>
      <c r="S5" s="177" t="s">
        <v>166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1.706755</v>
      </c>
      <c r="H6" s="50">
        <v>0</v>
      </c>
      <c r="I6" s="50">
        <v>1715.5164500999999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4516.7314638999997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166</v>
      </c>
      <c r="R7" s="46" t="s">
        <v>166</v>
      </c>
      <c r="S7" s="177" t="s">
        <v>166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154.324963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837.60212000000001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75.402674000000005</v>
      </c>
      <c r="H10" s="50">
        <v>0</v>
      </c>
      <c r="I10" s="50">
        <v>25653.375910623501</v>
      </c>
      <c r="J10" s="34"/>
      <c r="K10" s="43" t="s">
        <v>165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0</v>
      </c>
      <c r="S11" s="177">
        <v>7487.8329623999998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164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5.5114539999999996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10.476307500000001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50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59.270836199999998</v>
      </c>
      <c r="H20" s="50">
        <v>0</v>
      </c>
      <c r="I20" s="50">
        <v>1021.7690757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29.580806500000001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296.21668219999998</v>
      </c>
      <c r="H21" s="52">
        <f>SUM(H4:H20)</f>
        <v>0</v>
      </c>
      <c r="I21" s="52">
        <f>SUM(I4:I20)</f>
        <v>33547.375022423497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166</v>
      </c>
      <c r="Q21" s="46" t="s">
        <v>166</v>
      </c>
      <c r="R21" s="46" t="s">
        <v>166</v>
      </c>
      <c r="S21" s="177" t="s">
        <v>166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143.68710709999999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50">
        <v>131.55480320000001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56.932684199999997</v>
      </c>
      <c r="R23" s="46">
        <v>0</v>
      </c>
      <c r="S23" s="177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50">
        <v>312.06850309999999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47.999094200000002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825.79538000000002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588.82523219999996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11.805752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166</v>
      </c>
      <c r="Q28" s="46" t="s">
        <v>166</v>
      </c>
      <c r="R28" s="46" t="s">
        <v>166</v>
      </c>
      <c r="S28" s="177" t="s">
        <v>166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166</v>
      </c>
      <c r="Q30" s="46" t="s">
        <v>166</v>
      </c>
      <c r="R30" s="46" t="s">
        <v>166</v>
      </c>
      <c r="S30" s="177" t="s">
        <v>166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3616.9406243899998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11.805752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1.4701900000000001</v>
      </c>
      <c r="R34" s="46">
        <v>0</v>
      </c>
      <c r="S34" s="177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232.21159399999999</v>
      </c>
      <c r="R35" s="46">
        <v>0</v>
      </c>
      <c r="S35" s="177">
        <v>788.75788599999998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217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221</v>
      </c>
      <c r="L38" s="46"/>
      <c r="M38" s="46"/>
      <c r="N38" s="46"/>
      <c r="O38" s="46"/>
      <c r="P38" s="46"/>
      <c r="Q38" s="46"/>
      <c r="R38" s="46">
        <v>0</v>
      </c>
      <c r="S38" s="177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1234.8960931659401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3848.9154705052401</v>
      </c>
    </row>
    <row r="40" spans="1:19" s="170" customFormat="1" ht="15" customHeight="1" x14ac:dyDescent="0.2">
      <c r="A40" s="47" t="s">
        <v>162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6850.55593897174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431.72696569999999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10.189674999999999</v>
      </c>
      <c r="H42" s="48">
        <v>0</v>
      </c>
      <c r="I42" s="48">
        <v>39.442656200000002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166</v>
      </c>
      <c r="Q42" s="46" t="s">
        <v>166</v>
      </c>
      <c r="R42" s="46" t="s">
        <v>166</v>
      </c>
      <c r="S42" s="177" t="s">
        <v>166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</v>
      </c>
      <c r="S43" s="177">
        <v>3013.2791880999998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319.68229919999999</v>
      </c>
      <c r="H45" s="143">
        <f>H3+H21+H26+H33+H34+H35+H40+H41+H42+H43+H44</f>
        <v>0</v>
      </c>
      <c r="I45" s="143">
        <f>I3+I21+I26+I33+I34+I35+I40+I41+I42+I43+I44</f>
        <v>47182.792625795235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18.878156000000001</v>
      </c>
      <c r="R46" s="46">
        <v>0</v>
      </c>
      <c r="S46" s="177">
        <v>288.65910400000001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64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319.68229919999999</v>
      </c>
      <c r="R47" s="143">
        <f>SUM(R3:R46)-R37</f>
        <v>0</v>
      </c>
      <c r="S47" s="141">
        <f>SUM(S3:S46)-S37</f>
        <v>47182.792625795249</v>
      </c>
    </row>
    <row r="48" spans="1:19" s="170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216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65" t="s">
        <v>61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6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1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4" t="s">
        <v>176</v>
      </c>
      <c r="B1" s="244"/>
      <c r="C1" s="244"/>
      <c r="D1" s="244"/>
      <c r="E1" s="244"/>
      <c r="F1" s="244"/>
      <c r="G1" s="244"/>
      <c r="H1" s="244"/>
      <c r="I1" s="244"/>
      <c r="J1" s="41"/>
      <c r="K1" s="239" t="s">
        <v>188</v>
      </c>
      <c r="L1" s="239"/>
      <c r="M1" s="239"/>
      <c r="N1" s="239"/>
      <c r="O1" s="239"/>
      <c r="P1" s="239"/>
      <c r="Q1" s="239"/>
      <c r="R1" s="239"/>
      <c r="S1" s="239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220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220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279.28419934999999</v>
      </c>
      <c r="H3" s="48">
        <f>'1.2 Nettokøb (D)'!H4-'1.4 Udbytter (D)'!H3</f>
        <v>-751.40760664000004</v>
      </c>
      <c r="I3" s="48">
        <f>'1.2 Nettokøb (D)'!I4-'1.4 Udbytter (D)'!I3</f>
        <v>-1734.49033409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0.40722400000000114</v>
      </c>
      <c r="R3" s="46">
        <f>IFERROR('2.3 Nettokøb (D)'!H4-'1.4 Udbytter (D)'!R3,"")</f>
        <v>14.412243</v>
      </c>
      <c r="S3" s="177">
        <f>IFERROR('2.3 Nettokøb (D)'!I4-'1.4 Udbytter (D)'!S3,"")</f>
        <v>-26.602817999999999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4.9425999999999997</v>
      </c>
      <c r="H5" s="51">
        <f>'1.2 Nettokøb (D)'!H6-'1.4 Udbytter (D)'!H5</f>
        <v>-1.0415000000000001</v>
      </c>
      <c r="I5" s="51">
        <f>'1.2 Nettokøb (D)'!I6-'1.4 Udbytter (D)'!I5</f>
        <v>19.988600000000002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166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-187.85897778999998</v>
      </c>
      <c r="H6" s="51">
        <f>'1.2 Nettokøb (D)'!H7-'1.4 Udbytter (D)'!H6</f>
        <v>-975.19824109000001</v>
      </c>
      <c r="I6" s="51">
        <f>'1.2 Nettokøb (D)'!I7-'1.4 Udbytter (D)'!I6</f>
        <v>-1186.85562708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1375.46878423</v>
      </c>
      <c r="R6" s="46">
        <f>IFERROR('2.3 Nettokøb (D)'!H7-'1.4 Udbytter (D)'!R6,"")</f>
        <v>49.367668639999998</v>
      </c>
      <c r="S6" s="177">
        <f>IFERROR('2.3 Nettokøb (D)'!I7-'1.4 Udbytter (D)'!S6,"")</f>
        <v>96.243632890000299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-18.722882999999999</v>
      </c>
      <c r="H7" s="51">
        <f>'1.2 Nettokøb (D)'!H8-'1.4 Udbytter (D)'!H7</f>
        <v>-1.2816913000000001</v>
      </c>
      <c r="I7" s="51">
        <f>'1.2 Nettokøb (D)'!I8-'1.4 Udbytter (D)'!I7</f>
        <v>-120.26185735999999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-341.09465230000001</v>
      </c>
      <c r="H8" s="51">
        <f>'1.2 Nettokøb (D)'!H9-'1.4 Udbytter (D)'!H8</f>
        <v>-81.835958210000001</v>
      </c>
      <c r="I8" s="51">
        <f>'1.2 Nettokøb (D)'!I9-'1.4 Udbytter (D)'!I8</f>
        <v>-1562.5794427399999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-4.4889155499999998</v>
      </c>
      <c r="R8" s="46">
        <f>IFERROR('2.3 Nettokøb (D)'!H9-'1.4 Udbytter (D)'!R8,"")</f>
        <v>-201.02436835</v>
      </c>
      <c r="S8" s="177">
        <f>IFERROR('2.3 Nettokøb (D)'!I9-'1.4 Udbytter (D)'!S8,"")</f>
        <v>-749.98377887000004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17.16714494</v>
      </c>
      <c r="H9" s="51">
        <f>'1.2 Nettokøb (D)'!H10-'1.4 Udbytter (D)'!H9</f>
        <v>-23.759449140000001</v>
      </c>
      <c r="I9" s="51">
        <f>'1.2 Nettokøb (D)'!I10-'1.4 Udbytter (D)'!I9</f>
        <v>-533.19619920999992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24.065508250000001</v>
      </c>
      <c r="R9" s="46">
        <f>IFERROR('2.3 Nettokøb (D)'!H10-'1.4 Udbytter (D)'!R9,"")</f>
        <v>-19.289467120000001</v>
      </c>
      <c r="S9" s="177">
        <f>IFERROR('2.3 Nettokøb (D)'!I10-'1.4 Udbytter (D)'!S9,"")</f>
        <v>-142.72278973999997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-850.6673589400001</v>
      </c>
      <c r="H10" s="51">
        <f>'1.2 Nettokøb (D)'!H11-'1.4 Udbytter (D)'!H10</f>
        <v>391.91573706000003</v>
      </c>
      <c r="I10" s="51">
        <f>'1.2 Nettokøb (D)'!I11-'1.4 Udbytter (D)'!I10</f>
        <v>-3877.6438319735025</v>
      </c>
      <c r="J10" s="40"/>
      <c r="K10" s="43" t="s">
        <v>165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1.6345000000000001</v>
      </c>
      <c r="R10" s="46">
        <f>IFERROR('2.3 Nettokøb (D)'!H11-'1.4 Udbytter (D)'!R10,"")</f>
        <v>0</v>
      </c>
      <c r="S10" s="177">
        <f>IFERROR('2.3 Nettokøb (D)'!I11-'1.4 Udbytter (D)'!S10,"")</f>
        <v>-0.35413700000000148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-1.3890750000000001</v>
      </c>
      <c r="H11" s="51">
        <f>'1.2 Nettokøb (D)'!H12-'1.4 Udbytter (D)'!H11</f>
        <v>-5.7036600000000002</v>
      </c>
      <c r="I11" s="51">
        <f>'1.2 Nettokøb (D)'!I12-'1.4 Udbytter (D)'!I11</f>
        <v>-69.438885290000002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-787.68468363561499</v>
      </c>
      <c r="R11" s="46">
        <f>IFERROR('2.3 Nettokøb (D)'!H12-'1.4 Udbytter (D)'!R11,"")</f>
        <v>-702.97899354695767</v>
      </c>
      <c r="S11" s="177">
        <f>IFERROR('2.3 Nettokøb (D)'!I12-'1.4 Udbytter (D)'!S11,"")</f>
        <v>-8917.5000649770773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8.3844069999999995</v>
      </c>
      <c r="H12" s="51">
        <f>'1.2 Nettokøb (D)'!H13-'1.4 Udbytter (D)'!H12</f>
        <v>-9.1452249999999999</v>
      </c>
      <c r="I12" s="51">
        <f>'1.2 Nettokøb (D)'!I13-'1.4 Udbytter (D)'!I12</f>
        <v>-261.56708909999998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0</v>
      </c>
      <c r="R12" s="46">
        <f>IFERROR('2.3 Nettokøb (D)'!H13-'1.4 Udbytter (D)'!R12,"")</f>
        <v>-10.0625</v>
      </c>
      <c r="S12" s="177">
        <f>IFERROR('2.3 Nettokøb (D)'!I13-'1.4 Udbytter (D)'!S12,"")</f>
        <v>-46.523049999999998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-14.1375884</v>
      </c>
      <c r="H13" s="51">
        <f>'1.2 Nettokøb (D)'!H14-'1.4 Udbytter (D)'!H13</f>
        <v>-11.308063949999999</v>
      </c>
      <c r="I13" s="51">
        <f>'1.2 Nettokøb (D)'!I14-'1.4 Udbytter (D)'!I13</f>
        <v>-210.93061277999999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-2246.7220670000002</v>
      </c>
      <c r="R13" s="46">
        <f>IFERROR('2.3 Nettokøb (D)'!H14-'1.4 Udbytter (D)'!R13,"")</f>
        <v>-673.58091000000002</v>
      </c>
      <c r="S13" s="177">
        <f>IFERROR('2.3 Nettokøb (D)'!I14-'1.4 Udbytter (D)'!S13,"")</f>
        <v>-4729.5450620000001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-12.39067</v>
      </c>
      <c r="H14" s="51">
        <f>'1.2 Nettokøb (D)'!H15-'1.4 Udbytter (D)'!H14</f>
        <v>1.69547</v>
      </c>
      <c r="I14" s="51">
        <f>'1.2 Nettokøb (D)'!I15-'1.4 Udbytter (D)'!I14</f>
        <v>-89.217301800000001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-10.400499999999999</v>
      </c>
      <c r="R14" s="46">
        <f>IFERROR('2.3 Nettokøb (D)'!H15-'1.4 Udbytter (D)'!R14,"")</f>
        <v>-12.1058</v>
      </c>
      <c r="S14" s="177">
        <f>IFERROR('2.3 Nettokøb (D)'!I15-'1.4 Udbytter (D)'!S14,"")</f>
        <v>-156.687625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164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258.51779099999999</v>
      </c>
      <c r="R15" s="46">
        <f>IFERROR('2.3 Nettokøb (D)'!H16-'1.4 Udbytter (D)'!R15,"")</f>
        <v>105.102321</v>
      </c>
      <c r="S15" s="177">
        <f>IFERROR('2.3 Nettokøb (D)'!I16-'1.4 Udbytter (D)'!S15,"")</f>
        <v>405.72196600000001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-194.94157308000001</v>
      </c>
      <c r="H16" s="51">
        <f>'1.2 Nettokøb (D)'!H17-'1.4 Udbytter (D)'!H16</f>
        <v>-38.91287724</v>
      </c>
      <c r="I16" s="51">
        <f>'1.2 Nettokøb (D)'!I17-'1.4 Udbytter (D)'!I16</f>
        <v>-2006.9634328799998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-112.93623700000001</v>
      </c>
      <c r="R16" s="46">
        <f>IFERROR('2.3 Nettokøb (D)'!H17-'1.4 Udbytter (D)'!R16,"")</f>
        <v>1319.5871669999999</v>
      </c>
      <c r="S16" s="177">
        <f>IFERROR('2.3 Nettokøb (D)'!I17-'1.4 Udbytter (D)'!S16,"")</f>
        <v>380.32125399999995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5.1252229100000006</v>
      </c>
      <c r="H17" s="51">
        <f>'1.2 Nettokøb (D)'!H18-'1.4 Udbytter (D)'!H17</f>
        <v>23.621396000000001</v>
      </c>
      <c r="I17" s="51">
        <f>'1.2 Nettokøb (D)'!I18-'1.4 Udbytter (D)'!I17</f>
        <v>140.53581858000001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-10.689217770000001</v>
      </c>
      <c r="R17" s="46">
        <f>IFERROR('2.3 Nettokøb (D)'!H18-'1.4 Udbytter (D)'!R17,"")</f>
        <v>-9.1698037800000005</v>
      </c>
      <c r="S17" s="177">
        <f>IFERROR('2.3 Nettokøb (D)'!I18-'1.4 Udbytter (D)'!S17,"")</f>
        <v>-56.583084909999997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-3.3592460599999998</v>
      </c>
      <c r="H18" s="51">
        <f>'1.2 Nettokøb (D)'!H19-'1.4 Udbytter (D)'!H18</f>
        <v>1.5762837000000001</v>
      </c>
      <c r="I18" s="51">
        <f>'1.2 Nettokøb (D)'!I19-'1.4 Udbytter (D)'!I18</f>
        <v>-30.280751600000002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-2.1122999999999998</v>
      </c>
      <c r="R18" s="46">
        <f>IFERROR('2.3 Nettokøb (D)'!H19-'1.4 Udbytter (D)'!R18,"")</f>
        <v>0</v>
      </c>
      <c r="S18" s="177">
        <f>IFERROR('2.3 Nettokøb (D)'!I19-'1.4 Udbytter (D)'!S18,"")</f>
        <v>-73.291836000000004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-22.911850000000001</v>
      </c>
      <c r="R19" s="46">
        <f>IFERROR('2.3 Nettokøb (D)'!H20-'1.4 Udbytter (D)'!R19,"")</f>
        <v>12.74405</v>
      </c>
      <c r="S19" s="177">
        <f>IFERROR('2.3 Nettokøb (D)'!I20-'1.4 Udbytter (D)'!S19,"")</f>
        <v>21.318750000000001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129.90664398000001</v>
      </c>
      <c r="H20" s="51">
        <f>'1.2 Nettokøb (D)'!H21-'1.4 Udbytter (D)'!H20</f>
        <v>129.59045583</v>
      </c>
      <c r="I20" s="51">
        <f>'1.2 Nettokøb (D)'!I21-'1.4 Udbytter (D)'!I20</f>
        <v>70.381362139999965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18.637585489999999</v>
      </c>
      <c r="R20" s="46">
        <f>IFERROR('2.3 Nettokøb (D)'!H21-'1.4 Udbytter (D)'!R20,"")</f>
        <v>-43.178398129999998</v>
      </c>
      <c r="S20" s="177">
        <f>IFERROR('2.3 Nettokøb (D)'!I21-'1.4 Udbytter (D)'!S20,"")</f>
        <v>246.24026122999999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-1459.0360057399998</v>
      </c>
      <c r="H21" s="48">
        <f>'1.2 Nettokøb (D)'!H22-'1.4 Udbytter (D)'!H21</f>
        <v>-599.78732334000017</v>
      </c>
      <c r="I21" s="48">
        <f>'1.2 Nettokøb (D)'!I22-'1.4 Udbytter (D)'!I21</f>
        <v>-9898.8535189035028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166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-323.72538097</v>
      </c>
      <c r="H22" s="51">
        <f>'1.2 Nettokøb (D)'!H23-'1.4 Udbytter (D)'!H22</f>
        <v>-40.184678290000001</v>
      </c>
      <c r="I22" s="51">
        <f>'1.2 Nettokøb (D)'!I23-'1.4 Udbytter (D)'!I22</f>
        <v>2514.18641579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703.49390445999995</v>
      </c>
      <c r="R22" s="46">
        <f>IFERROR('2.3 Nettokøb (D)'!H23-'1.4 Udbytter (D)'!R22,"")</f>
        <v>141.71002282000001</v>
      </c>
      <c r="S22" s="177">
        <f>IFERROR('2.3 Nettokøb (D)'!I23-'1.4 Udbytter (D)'!S22,"")</f>
        <v>1764.23587533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-152.4157065</v>
      </c>
      <c r="H23" s="51">
        <f>'1.2 Nettokøb (D)'!H24-'1.4 Udbytter (D)'!H23</f>
        <v>22.3653075</v>
      </c>
      <c r="I23" s="51">
        <f>'1.2 Nettokøb (D)'!I24-'1.4 Udbytter (D)'!I23</f>
        <v>1037.47842954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-5.0401710299999962</v>
      </c>
      <c r="R23" s="46">
        <f>IFERROR('2.3 Nettokøb (D)'!H24-'1.4 Udbytter (D)'!R23,"")</f>
        <v>6.1260579000000002</v>
      </c>
      <c r="S23" s="177">
        <f>IFERROR('2.3 Nettokøb (D)'!I24-'1.4 Udbytter (D)'!S23,"")</f>
        <v>9.8767868700000037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99.479844589999999</v>
      </c>
      <c r="H24" s="51">
        <f>'1.2 Nettokøb (D)'!H25-'1.4 Udbytter (D)'!H24</f>
        <v>1138.4897305</v>
      </c>
      <c r="I24" s="51">
        <f>'1.2 Nettokøb (D)'!I25-'1.4 Udbytter (D)'!I24</f>
        <v>-324.68440821999997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4.9068546700000004</v>
      </c>
      <c r="R24" s="46">
        <f>IFERROR('2.3 Nettokøb (D)'!H25-'1.4 Udbytter (D)'!R24,"")</f>
        <v>2.7218958400000002</v>
      </c>
      <c r="S24" s="177">
        <f>IFERROR('2.3 Nettokøb (D)'!I25-'1.4 Udbytter (D)'!S24,"")</f>
        <v>220.85236981999998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0</v>
      </c>
      <c r="H25" s="51">
        <f>'1.2 Nettokøb (D)'!H26-'1.4 Udbytter (D)'!H25</f>
        <v>0</v>
      </c>
      <c r="I25" s="51">
        <f>'1.2 Nettokøb (D)'!I26-'1.4 Udbytter (D)'!I25</f>
        <v>-3.7792088000000001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1743.90181495</v>
      </c>
      <c r="R25" s="46">
        <f>IFERROR('2.3 Nettokøb (D)'!H26-'1.4 Udbytter (D)'!R25,"")</f>
        <v>1086.5442508900001</v>
      </c>
      <c r="S25" s="177">
        <f>IFERROR('2.3 Nettokøb (D)'!I26-'1.4 Udbytter (D)'!S25,"")</f>
        <v>1280.2797980700002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-376.66124288000003</v>
      </c>
      <c r="H26" s="48">
        <f>'1.2 Nettokøb (D)'!H27-'1.4 Udbytter (D)'!H26</f>
        <v>1120.67035971</v>
      </c>
      <c r="I26" s="48">
        <f>'1.2 Nettokøb (D)'!I27-'1.4 Udbytter (D)'!I26</f>
        <v>3223.2012283099998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5.9988999999999999</v>
      </c>
      <c r="R26" s="46">
        <f>IFERROR('2.3 Nettokøb (D)'!H27-'1.4 Udbytter (D)'!R26,"")</f>
        <v>41.880420000000001</v>
      </c>
      <c r="S26" s="177">
        <f>IFERROR('2.3 Nettokøb (D)'!I27-'1.4 Udbytter (D)'!S26,"")</f>
        <v>-92.332407999999987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-67.234397450561431</v>
      </c>
      <c r="H27" s="51">
        <f>'1.2 Nettokøb (D)'!H28-'1.4 Udbytter (D)'!H27</f>
        <v>-143.35174251893639</v>
      </c>
      <c r="I27" s="51">
        <f>'1.2 Nettokøb (D)'!I28-'1.4 Udbytter (D)'!I27</f>
        <v>-124.09005374062059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-154.48103599999999</v>
      </c>
      <c r="R27" s="46">
        <f>IFERROR('2.3 Nettokøb (D)'!H28-'1.4 Udbytter (D)'!R27,"")</f>
        <v>-386.01921199999998</v>
      </c>
      <c r="S27" s="177">
        <f>IFERROR('2.3 Nettokøb (D)'!I28-'1.4 Udbytter (D)'!S27,"")</f>
        <v>-1382.7893060000001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377.1069124516776</v>
      </c>
      <c r="H28" s="51">
        <f>'1.2 Nettokøb (D)'!H29-'1.4 Udbytter (D)'!H28</f>
        <v>-2403.1238966919468</v>
      </c>
      <c r="I28" s="51">
        <f>'1.2 Nettokøb (D)'!I29-'1.4 Udbytter (D)'!I28</f>
        <v>-2297.0188855898623</v>
      </c>
      <c r="J28" s="41"/>
      <c r="K28" s="43" t="s">
        <v>98</v>
      </c>
      <c r="L28" s="46"/>
      <c r="M28" s="46"/>
      <c r="N28" s="46"/>
      <c r="O28" s="46">
        <v>0</v>
      </c>
      <c r="P28" s="46" t="s">
        <v>166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1394.9695883227073</v>
      </c>
      <c r="H29" s="51">
        <f>'1.2 Nettokøb (D)'!H30-'1.4 Udbytter (D)'!H29</f>
        <v>1171.4021421849891</v>
      </c>
      <c r="I29" s="51">
        <f>'1.2 Nettokøb (D)'!I30-'1.4 Udbytter (D)'!I29</f>
        <v>-3221.9059197172155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-1.925683</v>
      </c>
      <c r="R29" s="46">
        <f>IFERROR('2.3 Nettokøb (D)'!H30-'1.4 Udbytter (D)'!R29,"")</f>
        <v>-4.4291200000000002</v>
      </c>
      <c r="S29" s="177">
        <f>IFERROR('2.3 Nettokøb (D)'!I30-'1.4 Udbytter (D)'!S29,"")</f>
        <v>-35.906976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1167.1708958199999</v>
      </c>
      <c r="H30" s="51">
        <f>'1.2 Nettokøb (D)'!H31-'1.4 Udbytter (D)'!H30</f>
        <v>30.751655230000001</v>
      </c>
      <c r="I30" s="51">
        <f>'1.2 Nettokøb (D)'!I31-'1.4 Udbytter (D)'!I30</f>
        <v>29.150831840000023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166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-35.328009819999998</v>
      </c>
      <c r="H31" s="51">
        <f>'1.2 Nettokøb (D)'!H32-'1.4 Udbytter (D)'!H31</f>
        <v>146.20528933</v>
      </c>
      <c r="I31" s="51">
        <f>'1.2 Nettokøb (D)'!I32-'1.4 Udbytter (D)'!I31</f>
        <v>-974.14128622999999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1856.3552979999999</v>
      </c>
      <c r="R31" s="46">
        <f>IFERROR('2.3 Nettokøb (D)'!H32-'1.4 Udbytter (D)'!R31,"")</f>
        <v>699.36066300000005</v>
      </c>
      <c r="S31" s="177">
        <f>IFERROR('2.3 Nettokøb (D)'!I32-'1.4 Udbytter (D)'!S31,"")</f>
        <v>1128.4721275000011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28.38952119</v>
      </c>
      <c r="H32" s="51">
        <f>'1.2 Nettokøb (D)'!H33-'1.4 Udbytter (D)'!H32</f>
        <v>-10.680797200000001</v>
      </c>
      <c r="I32" s="51">
        <f>'1.2 Nettokøb (D)'!I33-'1.4 Udbytter (D)'!I32</f>
        <v>151.84173292999998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26.964355279438571</v>
      </c>
      <c r="R32" s="46">
        <f>IFERROR('2.3 Nettokøb (D)'!H33-'1.4 Udbytter (D)'!R32,"")</f>
        <v>67.431103301063601</v>
      </c>
      <c r="S32" s="177">
        <f>IFERROR('2.3 Nettokøb (D)'!I33-'1.4 Udbytter (D)'!S32,"")</f>
        <v>1238.5628438193794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2865.0745105138235</v>
      </c>
      <c r="H33" s="48">
        <f>'1.2 Nettokøb (D)'!H34-'1.4 Udbytter (D)'!H33</f>
        <v>-1208.7973496658942</v>
      </c>
      <c r="I33" s="48">
        <f>'1.2 Nettokøb (D)'!I34-'1.4 Udbytter (D)'!I33</f>
        <v>-6436.1635805076985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-63.965209999999999</v>
      </c>
      <c r="R33" s="46">
        <f>IFERROR('2.3 Nettokøb (D)'!H34-'1.4 Udbytter (D)'!R33,"")</f>
        <v>11.617839999999999</v>
      </c>
      <c r="S33" s="177">
        <f>IFERROR('2.3 Nettokøb (D)'!I34-'1.4 Udbytter (D)'!S33,"")</f>
        <v>-248.35808795999992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26.506799000000001</v>
      </c>
      <c r="R34" s="46">
        <f>IFERROR('2.3 Nettokøb (D)'!H35-'1.4 Udbytter (D)'!R34,"")</f>
        <v>10.572761</v>
      </c>
      <c r="S34" s="177">
        <f>IFERROR('2.3 Nettokøb (D)'!I35-'1.4 Udbytter (D)'!S34,"")</f>
        <v>190.42583328022789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13.546937</v>
      </c>
      <c r="H35" s="48">
        <f>'1.2 Nettokøb (D)'!H36-'1.4 Udbytter (D)'!H35</f>
        <v>945.17960900000003</v>
      </c>
      <c r="I35" s="48">
        <f>'1.2 Nettokøb (D)'!I36-'1.4 Udbytter (D)'!I35</f>
        <v>821.08445700000004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-681.04530599999998</v>
      </c>
      <c r="R35" s="46">
        <f>IFERROR('2.3 Nettokøb (D)'!H36-'1.4 Udbytter (D)'!R35,"")</f>
        <v>-119.750744</v>
      </c>
      <c r="S35" s="177">
        <f>IFERROR('2.3 Nettokøb (D)'!I36-'1.4 Udbytter (D)'!S35,"")</f>
        <v>-503.18998199999999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1149.87235584</v>
      </c>
      <c r="H36" s="51">
        <f>'1.2 Nettokøb (D)'!H37-'1.4 Udbytter (D)'!H36</f>
        <v>257.69228527000001</v>
      </c>
      <c r="I36" s="51">
        <f>'1.2 Nettokøb (D)'!I37-'1.4 Udbytter (D)'!I36</f>
        <v>1615.7613589802281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-2.0982400000000001</v>
      </c>
      <c r="R36" s="46">
        <f>IFERROR('2.3 Nettokøb (D)'!H37-'1.4 Udbytter (D)'!R36,"")</f>
        <v>1.901235</v>
      </c>
      <c r="S36" s="177">
        <f>IFERROR('2.3 Nettokøb (D)'!I37-'1.4 Udbytter (D)'!S36,"")</f>
        <v>56.254170000000002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235.01686799000001</v>
      </c>
      <c r="H37" s="51">
        <f>'1.2 Nettokøb (D)'!H38-'1.4 Udbytter (D)'!H37</f>
        <v>1171.7799616299999</v>
      </c>
      <c r="I37" s="51">
        <f>'1.2 Nettokøb (D)'!I38-'1.4 Udbytter (D)'!I37</f>
        <v>1539.9951956899999</v>
      </c>
      <c r="J37" s="41"/>
      <c r="K37" s="44" t="s">
        <v>210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3.1742539999999995</v>
      </c>
      <c r="R37" s="46">
        <f>IFERROR('2.3 Nettokøb (D)'!H38-'1.4 Udbytter (D)'!R37,"")</f>
        <v>-10.502162999999999</v>
      </c>
      <c r="S37" s="177">
        <f>IFERROR('2.3 Nettokøb (D)'!I38-'1.4 Udbytter (D)'!S37,"")</f>
        <v>-18.558933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824.49268625000002</v>
      </c>
      <c r="H38" s="51">
        <f>'1.2 Nettokøb (D)'!H39-'1.4 Udbytter (D)'!H38</f>
        <v>418.02730973000001</v>
      </c>
      <c r="I38" s="51">
        <f>'1.2 Nettokøb (D)'!I39-'1.4 Udbytter (D)'!I38</f>
        <v>1647.3945100142</v>
      </c>
      <c r="J38" s="41"/>
      <c r="K38" s="44" t="s">
        <v>221</v>
      </c>
      <c r="L38" s="46"/>
      <c r="M38" s="46"/>
      <c r="N38" s="46"/>
      <c r="O38" s="46"/>
      <c r="P38" s="46"/>
      <c r="Q38" s="46"/>
      <c r="R38" s="46">
        <f>IFERROR('2.3 Nettokøb (D)'!H39-'1.4 Udbytter (D)'!R38,"")</f>
        <v>40.179000000000002</v>
      </c>
      <c r="S38" s="177">
        <f>IFERROR('2.3 Nettokøb (D)'!I39-'1.4 Udbytter (D)'!S38,"")</f>
        <v>40.179000000000002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272.97913512000002</v>
      </c>
      <c r="H39" s="51">
        <f>'1.2 Nettokøb (D)'!H40-'1.4 Udbytter (D)'!H39</f>
        <v>-594.54622905999997</v>
      </c>
      <c r="I39" s="51">
        <f>'1.2 Nettokøb (D)'!I40-'1.4 Udbytter (D)'!I39</f>
        <v>-932.02323547594006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1027.94910766</v>
      </c>
      <c r="R39" s="46">
        <f>IFERROR('2.3 Nettokøb (D)'!H40-'1.4 Udbytter (D)'!R39,"")</f>
        <v>-293.64117540000001</v>
      </c>
      <c r="S39" s="177">
        <f>IFERROR('2.3 Nettokøb (D)'!I40-'1.4 Udbytter (D)'!S39,"")</f>
        <v>1494.3131566147599</v>
      </c>
    </row>
    <row r="40" spans="1:19" s="170" customFormat="1" ht="15" customHeight="1" x14ac:dyDescent="0.2">
      <c r="A40" s="47" t="s">
        <v>162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2482.3610452000003</v>
      </c>
      <c r="H40" s="48">
        <f>'1.2 Nettokøb (D)'!H41-'1.4 Udbytter (D)'!H40</f>
        <v>1252.9533275700001</v>
      </c>
      <c r="I40" s="48">
        <f>'1.2 Nettokøb (D)'!I41-'1.4 Udbytter (D)'!I40</f>
        <v>3871.127829208488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19.404755000000002</v>
      </c>
      <c r="R40" s="46">
        <f>IFERROR('2.3 Nettokøb (D)'!H41-'1.4 Udbytter (D)'!R40,"")</f>
        <v>8.9657479999999996</v>
      </c>
      <c r="S40" s="177">
        <f>IFERROR('2.3 Nettokøb (D)'!I41-'1.4 Udbytter (D)'!S40,"")</f>
        <v>53.507499000000003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49.90585196</v>
      </c>
      <c r="H41" s="48">
        <f>'1.2 Nettokøb (D)'!H42-'1.4 Udbytter (D)'!H41</f>
        <v>-6.3773130499999997</v>
      </c>
      <c r="I41" s="48">
        <f>'1.2 Nettokøb (D)'!I42-'1.4 Udbytter (D)'!I41</f>
        <v>218.46040293000004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14.74816</v>
      </c>
      <c r="R41" s="46">
        <f>IFERROR('2.3 Nettokøb (D)'!H42-'1.4 Udbytter (D)'!R41,"")</f>
        <v>15.250121200000001</v>
      </c>
      <c r="S41" s="177">
        <f>IFERROR('2.3 Nettokøb (D)'!I42-'1.4 Udbytter (D)'!S41,"")</f>
        <v>-20.296694799999997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0.40722400000000114</v>
      </c>
      <c r="H42" s="48">
        <f>'1.2 Nettokøb (D)'!H43-'1.4 Udbytter (D)'!H42</f>
        <v>14.412243</v>
      </c>
      <c r="I42" s="48">
        <f>'1.2 Nettokøb (D)'!I43-'1.4 Udbytter (D)'!I42</f>
        <v>-35.9096142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166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-396.32459652</v>
      </c>
      <c r="H43" s="48">
        <f>'1.2 Nettokøb (D)'!H44-'1.4 Udbytter (D)'!H43</f>
        <v>-167.80065991999999</v>
      </c>
      <c r="I43" s="48">
        <f>'1.2 Nettokøb (D)'!I44-'1.4 Udbytter (D)'!I43</f>
        <v>-915.72515025999996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500.90067615999999</v>
      </c>
      <c r="R43" s="46">
        <f>IFERROR('2.3 Nettokøb (D)'!H44-'1.4 Udbytter (D)'!R43,"")</f>
        <v>-327.73556499</v>
      </c>
      <c r="S43" s="177">
        <f>IFERROR('2.3 Nettokøb (D)'!I44-'1.4 Udbytter (D)'!S43,"")</f>
        <v>-803.8315208099998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</v>
      </c>
      <c r="H44" s="48">
        <f>'1.2 Nettokøb (D)'!H45-'1.4 Udbytter (D)'!H44</f>
        <v>0</v>
      </c>
      <c r="I44" s="48">
        <f>'1.2 Nettokøb (D)'!I45-'1.4 Udbytter (D)'!I44</f>
        <v>0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2.0608050100000002</v>
      </c>
      <c r="R44" s="46">
        <f>IFERROR('2.3 Nettokøb (D)'!H45-'1.4 Udbytter (D)'!R44,"")</f>
        <v>-0.15245723999999999</v>
      </c>
      <c r="S44" s="177">
        <f>IFERROR('2.3 Nettokøb (D)'!I45-'1.4 Udbytter (D)'!S44,"")</f>
        <v>2.8265927999999998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3458.5579228838242</v>
      </c>
      <c r="H45" s="143">
        <f>H3+H21+H26+H33+H34+H35+H40+H41+H42+H43+H44</f>
        <v>599.04528666410556</v>
      </c>
      <c r="I45" s="143">
        <f>I3+I21+I26+I33+I34+I35+I40+I41+I42+I43+I44</f>
        <v>-10887.268280512711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-37.628210289999998</v>
      </c>
      <c r="R45" s="46">
        <f>IFERROR('2.3 Nettokøb (D)'!H46-'1.4 Udbytter (D)'!R45,"")</f>
        <v>-29.454881369999999</v>
      </c>
      <c r="S45" s="177">
        <f>IFERROR('2.3 Nettokøb (D)'!I46-'1.4 Udbytter (D)'!S45,"")</f>
        <v>-480.75299967000001</v>
      </c>
    </row>
    <row r="46" spans="1:19" s="170" customFormat="1" ht="15" customHeight="1" x14ac:dyDescent="0.2">
      <c r="A46" s="24" t="s">
        <v>212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-9.2352730000000012</v>
      </c>
      <c r="R46" s="46">
        <f>IFERROR('2.3 Nettokøb (D)'!H47-'1.4 Udbytter (D)'!R46,"")</f>
        <v>-203.855886</v>
      </c>
      <c r="S46" s="177">
        <f>IFERROR('2.3 Nettokøb (D)'!I47-'1.4 Udbytter (D)'!S46,"")</f>
        <v>-1049.647976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3458.5579228838237</v>
      </c>
      <c r="R47" s="143">
        <f>SUM(R3:R46)-R37</f>
        <v>599.04528666410567</v>
      </c>
      <c r="S47" s="141">
        <f>SUM(S3:S46)-S37</f>
        <v>-10887.268280512708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67"/>
      <c r="K48" s="157" t="s">
        <v>212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201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40" t="s">
        <v>61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2" t="s">
        <v>211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4" customHeight="1" x14ac:dyDescent="0.2">
      <c r="A2" s="140"/>
      <c r="B2" s="228" t="s">
        <v>17</v>
      </c>
      <c r="C2" s="229"/>
      <c r="D2" s="229"/>
      <c r="E2" s="229"/>
      <c r="F2" s="229"/>
      <c r="G2" s="229"/>
      <c r="H2" s="230"/>
      <c r="I2" s="245" t="s">
        <v>18</v>
      </c>
      <c r="J2" s="224"/>
      <c r="K2" s="224"/>
      <c r="L2" s="224"/>
      <c r="M2" s="224"/>
      <c r="N2" s="224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219</v>
      </c>
      <c r="H3" s="119" t="s">
        <v>220</v>
      </c>
      <c r="I3" s="114">
        <v>2018</v>
      </c>
      <c r="J3" s="61">
        <v>2019</v>
      </c>
      <c r="K3" s="61">
        <v>2020</v>
      </c>
      <c r="L3" s="61">
        <v>2021</v>
      </c>
      <c r="M3" s="61" t="s">
        <v>219</v>
      </c>
      <c r="N3" s="180" t="s">
        <v>220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3263.0757459703536</v>
      </c>
      <c r="H4" s="120">
        <v>3163.9510839567524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3263.0757433141766</v>
      </c>
      <c r="N4" s="103">
        <v>3163.9510854503251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0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3">
        <v>0</v>
      </c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166</v>
      </c>
      <c r="G6" s="50" t="s">
        <v>166</v>
      </c>
      <c r="H6" s="89" t="s">
        <v>166</v>
      </c>
      <c r="I6" s="86">
        <v>736.22973737999996</v>
      </c>
      <c r="J6" s="50"/>
      <c r="K6" s="50"/>
      <c r="L6" s="50" t="s">
        <v>166</v>
      </c>
      <c r="M6" s="50" t="s">
        <v>166</v>
      </c>
      <c r="N6" s="102" t="s">
        <v>166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124382.814668233</v>
      </c>
      <c r="H7" s="120">
        <v>122765.595111275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105707.29968249645</v>
      </c>
      <c r="N7" s="103">
        <v>104734.81554600458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14358.5935484</v>
      </c>
      <c r="H9" s="120">
        <v>13952.347474099999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14358.59354808</v>
      </c>
      <c r="N9" s="103">
        <v>13952.347473440001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9134.3212476299996</v>
      </c>
      <c r="H10" s="120">
        <v>8987.2239573299994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9134.3212476299996</v>
      </c>
      <c r="N10" s="103">
        <v>8987.2239573299994</v>
      </c>
    </row>
    <row r="11" spans="1:14" ht="15" customHeight="1" x14ac:dyDescent="0.2">
      <c r="A11" s="102" t="s">
        <v>165</v>
      </c>
      <c r="B11" s="95"/>
      <c r="C11" s="50"/>
      <c r="D11" s="50"/>
      <c r="E11" s="50">
        <v>3155.411666</v>
      </c>
      <c r="F11" s="50">
        <v>4116.4316239999998</v>
      </c>
      <c r="G11" s="51">
        <v>3644.6084169999999</v>
      </c>
      <c r="H11" s="120">
        <v>3562.2057669999999</v>
      </c>
      <c r="I11" s="86"/>
      <c r="J11" s="50"/>
      <c r="K11" s="50">
        <v>3155.1231480000001</v>
      </c>
      <c r="L11" s="50">
        <v>4116.4316239999998</v>
      </c>
      <c r="M11" s="51">
        <v>3644.6084169999999</v>
      </c>
      <c r="N11" s="103">
        <v>3562.2057669999999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421084.89051639481</v>
      </c>
      <c r="H12" s="120">
        <v>413708.80023422278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403098.83920888271</v>
      </c>
      <c r="N12" s="103">
        <v>396151.31992452283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317.92256500000002</v>
      </c>
      <c r="H13" s="120">
        <v>300.85462000000001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317.92256500000002</v>
      </c>
      <c r="N13" s="103">
        <v>300.85462000000001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45296.602179000001</v>
      </c>
      <c r="H14" s="120">
        <v>43735.913439000004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28659.626495439999</v>
      </c>
      <c r="N14" s="103">
        <v>27797.804034149998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971.84117100000003</v>
      </c>
      <c r="H15" s="120">
        <v>939.38120500000002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971.84117100000003</v>
      </c>
      <c r="N15" s="103">
        <v>939.38120500000002</v>
      </c>
    </row>
    <row r="16" spans="1:14" ht="15" customHeight="1" x14ac:dyDescent="0.2">
      <c r="A16" s="105" t="s">
        <v>164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658.60485300000005</v>
      </c>
      <c r="H16" s="120">
        <v>768.96763999999996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658.60485300000005</v>
      </c>
      <c r="N16" s="103">
        <v>768.96763999999996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20194.819869999999</v>
      </c>
      <c r="H17" s="120">
        <v>20915.057971999999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18575.100101839998</v>
      </c>
      <c r="N17" s="103">
        <v>19324.585315470002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1433.7687811999999</v>
      </c>
      <c r="H18" s="120">
        <v>1371.8404456999999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1370.0747706699999</v>
      </c>
      <c r="N18" s="103">
        <v>1312.5453783999999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542.93760299999997</v>
      </c>
      <c r="H19" s="120">
        <v>538.77713600000004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542.93760299999997</v>
      </c>
      <c r="N19" s="103">
        <v>538.77713600000004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2769.182182</v>
      </c>
      <c r="H20" s="120">
        <v>2750.3461010000001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2769.182182</v>
      </c>
      <c r="N20" s="103">
        <v>2750.3461010000001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14457.92076675</v>
      </c>
      <c r="H21" s="120">
        <v>14008.296101370001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13406.700057169999</v>
      </c>
      <c r="N21" s="103">
        <v>12965.910897080001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50" t="s">
        <v>166</v>
      </c>
      <c r="H22" s="89" t="s">
        <v>166</v>
      </c>
      <c r="I22" s="86">
        <v>29.453568000000001</v>
      </c>
      <c r="J22" s="50">
        <v>62.186200999999997</v>
      </c>
      <c r="K22" s="50">
        <v>151.15722600000001</v>
      </c>
      <c r="L22" s="50" t="s">
        <v>166</v>
      </c>
      <c r="M22" s="50" t="s">
        <v>166</v>
      </c>
      <c r="N22" s="102" t="s">
        <v>166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122082.92300732201</v>
      </c>
      <c r="H23" s="120">
        <v>120342.10950195786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85013.658605266275</v>
      </c>
      <c r="N23" s="103">
        <v>83674.988791267868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421.31759099999999</v>
      </c>
      <c r="H24" s="120">
        <v>414.13602750000001</v>
      </c>
      <c r="I24" s="86"/>
      <c r="J24" s="50"/>
      <c r="K24" s="50">
        <v>362.77564719503101</v>
      </c>
      <c r="L24" s="50">
        <v>453.066009487325</v>
      </c>
      <c r="M24" s="51">
        <v>421.317590951645</v>
      </c>
      <c r="N24" s="103">
        <v>414.13602752317001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8382.8558561699992</v>
      </c>
      <c r="H25" s="120">
        <v>8261.6450197499998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8382.8558558000004</v>
      </c>
      <c r="N25" s="103">
        <v>8261.6450200100007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37367.082703109998</v>
      </c>
      <c r="H26" s="120">
        <v>38261.647615709997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37195.457999329999</v>
      </c>
      <c r="N26" s="103">
        <v>36948.255091879997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8350.4017139999996</v>
      </c>
      <c r="H27" s="120">
        <v>8271.1989610000001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7661.6602519999997</v>
      </c>
      <c r="N27" s="103">
        <v>7587.3436789999996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24014.790483000001</v>
      </c>
      <c r="H28" s="120">
        <v>23525.784086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24014.790483590001</v>
      </c>
      <c r="N28" s="103">
        <v>23525.784086070002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166</v>
      </c>
      <c r="G29" s="50" t="s">
        <v>166</v>
      </c>
      <c r="H29" s="89" t="s">
        <v>166</v>
      </c>
      <c r="I29" s="86"/>
      <c r="J29" s="50"/>
      <c r="K29" s="50"/>
      <c r="L29" s="50" t="s">
        <v>166</v>
      </c>
      <c r="M29" s="50" t="s">
        <v>166</v>
      </c>
      <c r="N29" s="102" t="s">
        <v>166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373.01604800000001</v>
      </c>
      <c r="H30" s="120">
        <v>376.84568899999999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373.01604789999999</v>
      </c>
      <c r="N30" s="103">
        <v>376.84568919999998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166</v>
      </c>
      <c r="G31" s="50" t="s">
        <v>166</v>
      </c>
      <c r="H31" s="89" t="s">
        <v>166</v>
      </c>
      <c r="I31" s="115">
        <v>173.12094164000001</v>
      </c>
      <c r="J31" s="62">
        <v>264.2732952889038</v>
      </c>
      <c r="K31" s="62"/>
      <c r="L31" s="62" t="s">
        <v>166</v>
      </c>
      <c r="M31" s="50" t="s">
        <v>166</v>
      </c>
      <c r="N31" s="102" t="s">
        <v>166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264737.09097800002</v>
      </c>
      <c r="H32" s="120">
        <v>261318.930161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251791.2086905</v>
      </c>
      <c r="N32" s="103">
        <v>248218.21251799999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799113.64490130928</v>
      </c>
      <c r="H33" s="120">
        <v>778848.49758301466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658889.98083835654</v>
      </c>
      <c r="N33" s="103">
        <v>638511.21251431608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268878.48209718999</v>
      </c>
      <c r="H34" s="120">
        <v>262395.82566102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264197.13182961999</v>
      </c>
      <c r="N34" s="103">
        <v>257776.92320762001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1194.4311153588956</v>
      </c>
      <c r="H35" s="120">
        <v>1187.6633076955395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1169.1948377768442</v>
      </c>
      <c r="N35" s="103">
        <v>1161.8275769832815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18765.937166125073</v>
      </c>
      <c r="H36" s="120">
        <v>18402.791270625261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18765.937163601691</v>
      </c>
      <c r="N36" s="103">
        <v>18402.791265392272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673.37137399999995</v>
      </c>
      <c r="H37" s="120">
        <v>654.95905500000003</v>
      </c>
      <c r="I37" s="86"/>
      <c r="J37" s="50"/>
      <c r="K37" s="50">
        <v>722.23816299999999</v>
      </c>
      <c r="L37" s="50">
        <v>680.91304600000001</v>
      </c>
      <c r="M37" s="51">
        <v>673.37137399999995</v>
      </c>
      <c r="N37" s="103">
        <v>654.95905500000003</v>
      </c>
    </row>
    <row r="38" spans="1:14" ht="15" customHeight="1" x14ac:dyDescent="0.2">
      <c r="A38" s="106" t="s">
        <v>200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1294.74</v>
      </c>
      <c r="H38" s="121">
        <v>1256.7159799999999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1294.74</v>
      </c>
      <c r="N38" s="106">
        <v>1256.7159799999999</v>
      </c>
    </row>
    <row r="39" spans="1:14" ht="15" customHeight="1" x14ac:dyDescent="0.2">
      <c r="A39" s="106" t="s">
        <v>221</v>
      </c>
      <c r="B39" s="112"/>
      <c r="C39" s="65"/>
      <c r="D39" s="65"/>
      <c r="E39" s="65"/>
      <c r="F39" s="65"/>
      <c r="G39" s="65"/>
      <c r="H39" s="121">
        <v>40.694026569999998</v>
      </c>
      <c r="I39" s="117"/>
      <c r="J39" s="65"/>
      <c r="K39" s="65"/>
      <c r="L39" s="65"/>
      <c r="M39" s="65"/>
      <c r="N39" s="106">
        <v>40.694026558490798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76571.950258369994</v>
      </c>
      <c r="H40" s="120">
        <v>75428.03366216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65800.770619770003</v>
      </c>
      <c r="N40" s="103">
        <v>64595.30960706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1126.2070209999999</v>
      </c>
      <c r="H41" s="120">
        <v>1097.7490069999999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1126.2070209999999</v>
      </c>
      <c r="N41" s="103">
        <v>1097.7490069999999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1658.5237380000001</v>
      </c>
      <c r="H42" s="120">
        <v>1657.2956242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1658.523738001679</v>
      </c>
      <c r="N42" s="103">
        <v>1657.295624097962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166</v>
      </c>
      <c r="G43" s="50" t="s">
        <v>166</v>
      </c>
      <c r="H43" s="89" t="s">
        <v>166</v>
      </c>
      <c r="I43" s="118">
        <v>613.27205786000002</v>
      </c>
      <c r="J43" s="66"/>
      <c r="K43" s="66"/>
      <c r="L43" s="66" t="s">
        <v>166</v>
      </c>
      <c r="M43" s="50" t="s">
        <v>166</v>
      </c>
      <c r="N43" s="102" t="s">
        <v>166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71628.654127191563</v>
      </c>
      <c r="H44" s="120">
        <v>70490.563762287537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61658.049291803516</v>
      </c>
      <c r="N44" s="103">
        <v>60492.129240224829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1915.3585720000001</v>
      </c>
      <c r="H45" s="120">
        <v>1906.6582209999999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121.22326968</v>
      </c>
      <c r="N45" s="103">
        <v>120.52849547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3953.5061821200002</v>
      </c>
      <c r="H46" s="120">
        <v>3821.6318256700001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3953.5061817150986</v>
      </c>
      <c r="N46" s="103">
        <v>3821.6318251050225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16897.405914999999</v>
      </c>
      <c r="H47" s="120">
        <v>16325.025866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16872.722395960001</v>
      </c>
      <c r="N47" s="103">
        <v>16300.571066500001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2390618.8549628453</v>
      </c>
      <c r="H48" s="149">
        <f>SUM(H4:H47)-H38</f>
        <v>2344499.2442221153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2116219.3117331467</v>
      </c>
      <c r="N48" s="181">
        <f>SUM(N4:N47)-N38</f>
        <v>2070891.8694951264</v>
      </c>
    </row>
    <row r="49" spans="1:14" ht="15" customHeight="1" x14ac:dyDescent="0.2">
      <c r="A49" s="161" t="s">
        <v>202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201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46" t="s">
        <v>159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</row>
  </sheetData>
  <mergeCells count="4">
    <mergeCell ref="A1:N1"/>
    <mergeCell ref="I2:N2"/>
    <mergeCell ref="B2:H2"/>
    <mergeCell ref="A51:N51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8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2" t="s">
        <v>209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4" customHeight="1" x14ac:dyDescent="0.2">
      <c r="A2" s="151"/>
      <c r="B2" s="228" t="s">
        <v>17</v>
      </c>
      <c r="C2" s="229"/>
      <c r="D2" s="229"/>
      <c r="E2" s="229"/>
      <c r="F2" s="229"/>
      <c r="G2" s="229"/>
      <c r="H2" s="230"/>
      <c r="I2" s="245" t="s">
        <v>18</v>
      </c>
      <c r="J2" s="224"/>
      <c r="K2" s="224"/>
      <c r="L2" s="224"/>
      <c r="M2" s="224"/>
      <c r="N2" s="224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219</v>
      </c>
      <c r="H3" s="126" t="s">
        <v>220</v>
      </c>
      <c r="I3" s="122">
        <v>2018</v>
      </c>
      <c r="J3" s="68">
        <v>2019</v>
      </c>
      <c r="K3" s="68">
        <v>2020</v>
      </c>
      <c r="L3" s="68">
        <v>2021</v>
      </c>
      <c r="M3" s="69" t="s">
        <v>219</v>
      </c>
      <c r="N3" s="183" t="s">
        <v>220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1848.3397580000001</v>
      </c>
      <c r="H4" s="127">
        <v>1766.6631640000001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1848.3397577999999</v>
      </c>
      <c r="N4" s="101">
        <v>1766.6631639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>
        <v>0</v>
      </c>
      <c r="H5" s="127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62">
        <v>0</v>
      </c>
      <c r="N5" s="101">
        <v>0</v>
      </c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166</v>
      </c>
      <c r="G6" s="62" t="s">
        <v>166</v>
      </c>
      <c r="H6" s="127" t="s">
        <v>166</v>
      </c>
      <c r="I6" s="86">
        <v>736.22973737999996</v>
      </c>
      <c r="J6" s="50">
        <v>0</v>
      </c>
      <c r="K6" s="50"/>
      <c r="L6" s="50" t="s">
        <v>166</v>
      </c>
      <c r="M6" s="62" t="s">
        <v>166</v>
      </c>
      <c r="N6" s="101" t="s">
        <v>166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119333.14630072701</v>
      </c>
      <c r="H7" s="127">
        <v>117823.60245441399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100657.63131557559</v>
      </c>
      <c r="N7" s="101">
        <v>99792.822889214716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166</v>
      </c>
      <c r="H8" s="127" t="s">
        <v>166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166</v>
      </c>
      <c r="N8" s="101" t="s">
        <v>166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14358.5935484</v>
      </c>
      <c r="H9" s="127">
        <v>13952.347474099999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14358.59354808</v>
      </c>
      <c r="N9" s="101">
        <v>13952.347473440001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9134.3212476299996</v>
      </c>
      <c r="H10" s="127">
        <v>8987.2239573299994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9134.3212476299996</v>
      </c>
      <c r="N10" s="101">
        <v>8987.2239573299994</v>
      </c>
    </row>
    <row r="11" spans="1:14" s="182" customFormat="1" ht="15" customHeight="1" x14ac:dyDescent="0.2">
      <c r="A11" s="105" t="s">
        <v>165</v>
      </c>
      <c r="B11" s="95"/>
      <c r="C11" s="50"/>
      <c r="D11" s="50"/>
      <c r="E11" s="50">
        <v>196.447847</v>
      </c>
      <c r="F11" s="50">
        <v>417.17844100000002</v>
      </c>
      <c r="G11" s="62">
        <v>341.87059699999998</v>
      </c>
      <c r="H11" s="127">
        <v>333.81818800000002</v>
      </c>
      <c r="I11" s="86"/>
      <c r="J11" s="50"/>
      <c r="K11" s="50">
        <v>196.43456699999999</v>
      </c>
      <c r="L11" s="50">
        <v>417.17844100000002</v>
      </c>
      <c r="M11" s="62">
        <v>341.87059699999998</v>
      </c>
      <c r="N11" s="101">
        <v>333.81818800000002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215937.95340464631</v>
      </c>
      <c r="H12" s="127">
        <v>212731.23611892352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200542.46784088068</v>
      </c>
      <c r="N12" s="101">
        <v>197721.50758656889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317.92256500000002</v>
      </c>
      <c r="H13" s="127">
        <v>300.85462000000001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317.92256500000002</v>
      </c>
      <c r="N13" s="101">
        <v>300.85462000000001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45296.602179000001</v>
      </c>
      <c r="H14" s="127">
        <v>43735.913439000004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28659.626495439999</v>
      </c>
      <c r="N14" s="101">
        <v>27797.804034149998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971.84117100000003</v>
      </c>
      <c r="H15" s="127">
        <v>939.38120500000002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971.84117100000003</v>
      </c>
      <c r="N15" s="101">
        <v>939.38120500000002</v>
      </c>
    </row>
    <row r="16" spans="1:14" s="182" customFormat="1" ht="15" customHeight="1" x14ac:dyDescent="0.2">
      <c r="A16" s="105" t="s">
        <v>164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658.60485300000005</v>
      </c>
      <c r="H16" s="127">
        <v>768.96763999999996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658.60485300000005</v>
      </c>
      <c r="N16" s="101">
        <v>768.96763999999996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18405.116631000001</v>
      </c>
      <c r="H17" s="127">
        <v>19397.610841999998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16924.645874329999</v>
      </c>
      <c r="N17" s="101">
        <v>17943.816466519998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1433.7687811999999</v>
      </c>
      <c r="H18" s="127">
        <v>1371.8404456999999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1370.0747706699999</v>
      </c>
      <c r="N18" s="101">
        <v>1312.5453783999999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71.817233000000002</v>
      </c>
      <c r="H19" s="127">
        <v>69.834802999999994</v>
      </c>
      <c r="I19" s="86"/>
      <c r="J19" s="50"/>
      <c r="K19" s="50">
        <v>151.15992700000001</v>
      </c>
      <c r="L19" s="50">
        <v>158.390275</v>
      </c>
      <c r="M19" s="62">
        <v>71.817233000000002</v>
      </c>
      <c r="N19" s="101">
        <v>69.834802999999994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2464.8307850000001</v>
      </c>
      <c r="H20" s="127">
        <v>2449.3021950000002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2464.8307850000001</v>
      </c>
      <c r="N20" s="101">
        <v>2449.3021950000002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6307.2458439499997</v>
      </c>
      <c r="H21" s="127">
        <v>6144.79277826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6307.2458437200003</v>
      </c>
      <c r="N21" s="101">
        <v>6144.7927777100003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62" t="s">
        <v>166</v>
      </c>
      <c r="H22" s="127" t="s">
        <v>166</v>
      </c>
      <c r="I22" s="86">
        <v>29.453568000000001</v>
      </c>
      <c r="J22" s="50">
        <v>62.186200999999997</v>
      </c>
      <c r="K22" s="50">
        <v>151.15722600000001</v>
      </c>
      <c r="L22" s="50" t="s">
        <v>166</v>
      </c>
      <c r="M22" s="62" t="s">
        <v>166</v>
      </c>
      <c r="N22" s="101" t="s">
        <v>166</v>
      </c>
    </row>
    <row r="23" spans="1:14" s="182" customFormat="1" ht="15" customHeight="1" x14ac:dyDescent="0.2">
      <c r="A23" s="105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112579.56940497347</v>
      </c>
      <c r="H23" s="127">
        <v>111360.99372908977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78911.644509315607</v>
      </c>
      <c r="N23" s="101">
        <v>77997.805876683735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421.31759099999999</v>
      </c>
      <c r="H24" s="127">
        <v>414.13602750000001</v>
      </c>
      <c r="I24" s="86"/>
      <c r="J24" s="50"/>
      <c r="K24" s="50">
        <v>362.77564719503101</v>
      </c>
      <c r="L24" s="50">
        <v>453.066009487325</v>
      </c>
      <c r="M24" s="62">
        <v>421.317590951645</v>
      </c>
      <c r="N24" s="101">
        <v>414.13602752317001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8382.8558561699992</v>
      </c>
      <c r="H25" s="127">
        <v>8261.6450197499998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8382.8558558000004</v>
      </c>
      <c r="N25" s="101">
        <v>8261.6450200100007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37367.082703109998</v>
      </c>
      <c r="H26" s="127">
        <v>38261.647615709997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37195.457999329999</v>
      </c>
      <c r="N26" s="101">
        <v>36948.255091879997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8350.4017139999996</v>
      </c>
      <c r="H27" s="127">
        <v>8271.1989610000001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7661.6602519999997</v>
      </c>
      <c r="N27" s="101">
        <v>7587.3436789999996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24014.790483000001</v>
      </c>
      <c r="H28" s="127">
        <v>23525.784086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24014.790483590001</v>
      </c>
      <c r="N28" s="101">
        <v>23525.784086070002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166</v>
      </c>
      <c r="G29" s="62" t="s">
        <v>166</v>
      </c>
      <c r="H29" s="127" t="s">
        <v>166</v>
      </c>
      <c r="I29" s="86"/>
      <c r="J29" s="50"/>
      <c r="K29" s="50"/>
      <c r="L29" s="50" t="s">
        <v>166</v>
      </c>
      <c r="M29" s="62" t="s">
        <v>166</v>
      </c>
      <c r="N29" s="101" t="s">
        <v>166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373.01604800000001</v>
      </c>
      <c r="H30" s="127">
        <v>376.84568899999999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373.01604789999999</v>
      </c>
      <c r="N30" s="101">
        <v>376.84568919999998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166</v>
      </c>
      <c r="G31" s="62" t="s">
        <v>166</v>
      </c>
      <c r="H31" s="127" t="s">
        <v>166</v>
      </c>
      <c r="I31" s="86">
        <v>173.12094164000001</v>
      </c>
      <c r="J31" s="50">
        <v>264.2732952889038</v>
      </c>
      <c r="K31" s="50"/>
      <c r="L31" s="50" t="s">
        <v>166</v>
      </c>
      <c r="M31" s="62" t="s">
        <v>166</v>
      </c>
      <c r="N31" s="101" t="s">
        <v>166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244606.94755300001</v>
      </c>
      <c r="H32" s="127">
        <v>241787.09336599999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233372.99007269999</v>
      </c>
      <c r="N32" s="101">
        <v>230350.92780500001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180978.18795088923</v>
      </c>
      <c r="H33" s="127">
        <v>178130.39879664907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125727.12238411809</v>
      </c>
      <c r="N33" s="101">
        <v>123892.74507553563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23042.663105299998</v>
      </c>
      <c r="H34" s="127">
        <v>22766.240215599999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18361.312837239999</v>
      </c>
      <c r="N34" s="101">
        <v>18147.337763020001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1194.4311153588956</v>
      </c>
      <c r="H35" s="127">
        <v>1187.6633076955395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1169.1948377768442</v>
      </c>
      <c r="N35" s="101">
        <v>1161.8275769832815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11297.343134000001</v>
      </c>
      <c r="H36" s="127">
        <v>10925.185642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11297.343132329999</v>
      </c>
      <c r="N36" s="101">
        <v>10925.185641399999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673.37137399999995</v>
      </c>
      <c r="H37" s="127">
        <v>654.95905500000003</v>
      </c>
      <c r="I37" s="86"/>
      <c r="J37" s="50"/>
      <c r="K37" s="50">
        <v>722.23816299999999</v>
      </c>
      <c r="L37" s="50">
        <v>680.91304600000001</v>
      </c>
      <c r="M37" s="62">
        <v>673.37137399999995</v>
      </c>
      <c r="N37" s="101">
        <v>654.95905500000003</v>
      </c>
    </row>
    <row r="38" spans="1:14" s="182" customFormat="1" ht="15" customHeight="1" x14ac:dyDescent="0.2">
      <c r="A38" s="129" t="s">
        <v>200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1294.74</v>
      </c>
      <c r="H38" s="121">
        <v>1256.7159799999999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1294.74</v>
      </c>
      <c r="N38" s="106">
        <v>1256.7159799999999</v>
      </c>
    </row>
    <row r="39" spans="1:14" s="182" customFormat="1" ht="15" customHeight="1" x14ac:dyDescent="0.2">
      <c r="A39" s="129" t="s">
        <v>221</v>
      </c>
      <c r="B39" s="132"/>
      <c r="C39" s="71"/>
      <c r="D39" s="71"/>
      <c r="E39" s="71"/>
      <c r="F39" s="71"/>
      <c r="G39" s="65"/>
      <c r="H39" s="121">
        <v>40.694026569999998</v>
      </c>
      <c r="I39" s="124"/>
      <c r="J39" s="71"/>
      <c r="K39" s="71"/>
      <c r="L39" s="71"/>
      <c r="M39" s="65"/>
      <c r="N39" s="106">
        <v>40.694026558490798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75555.503626470003</v>
      </c>
      <c r="H40" s="120">
        <v>74423.439688459999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64784.323987900003</v>
      </c>
      <c r="N40" s="101">
        <v>63590.715633439999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1126.2070209999999</v>
      </c>
      <c r="H41" s="127">
        <v>1097.7490069999999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1126.2070209999999</v>
      </c>
      <c r="N41" s="101">
        <v>1097.7490069999999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1658.5237380000001</v>
      </c>
      <c r="H42" s="127">
        <v>1657.2956242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1658.523738001679</v>
      </c>
      <c r="N42" s="101">
        <v>1657.295624097962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166</v>
      </c>
      <c r="G43" s="62" t="s">
        <v>166</v>
      </c>
      <c r="H43" s="127" t="s">
        <v>166</v>
      </c>
      <c r="I43" s="86">
        <v>613.27205786000002</v>
      </c>
      <c r="J43" s="50">
        <v>0</v>
      </c>
      <c r="K43" s="50"/>
      <c r="L43" s="50" t="s">
        <v>166</v>
      </c>
      <c r="M43" s="62" t="s">
        <v>166</v>
      </c>
      <c r="N43" s="101" t="s">
        <v>166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69349.104090869994</v>
      </c>
      <c r="H44" s="127">
        <v>68240.650532030006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59378.499255330004</v>
      </c>
      <c r="N44" s="101">
        <v>58242.216010240001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1915.3585720000001</v>
      </c>
      <c r="H45" s="127">
        <v>1906.6582209999999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121.22326968</v>
      </c>
      <c r="N45" s="101">
        <v>120.52849547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3953.5061821200002</v>
      </c>
      <c r="H46" s="127">
        <v>3821.6318256700001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3953.5061817150986</v>
      </c>
      <c r="N46" s="101">
        <v>3821.6318251050225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16897.405914999999</v>
      </c>
      <c r="H47" s="127">
        <v>16325.025866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16872.722395960001</v>
      </c>
      <c r="N47" s="101">
        <v>16300.571066500001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1260619.5620768149</v>
      </c>
      <c r="H48" s="149">
        <f>SUM(H4:H47)-H38</f>
        <v>1244210.3256266518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1080086.9171247652</v>
      </c>
      <c r="N48" s="181">
        <f>SUM(N4:N47)-N38</f>
        <v>1065397.8824539504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166</v>
      </c>
      <c r="G49" s="62" t="s">
        <v>166</v>
      </c>
      <c r="H49" s="127" t="s">
        <v>166</v>
      </c>
      <c r="I49" s="115">
        <v>712.617929</v>
      </c>
      <c r="J49" s="62">
        <v>908.72022549999997</v>
      </c>
      <c r="K49" s="62"/>
      <c r="L49" s="62" t="s">
        <v>166</v>
      </c>
      <c r="M49" s="62" t="s">
        <v>166</v>
      </c>
      <c r="N49" s="101" t="s">
        <v>166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873.66625654253983</v>
      </c>
      <c r="H50" s="127">
        <v>864.06782354717336</v>
      </c>
      <c r="I50" s="115"/>
      <c r="J50" s="62"/>
      <c r="K50" s="62">
        <v>607.28780300000005</v>
      </c>
      <c r="L50" s="62">
        <v>934.10334260118361</v>
      </c>
      <c r="M50" s="62">
        <v>873.66625673067813</v>
      </c>
      <c r="N50" s="101">
        <v>864.06782633350747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5049.6683675060003</v>
      </c>
      <c r="H51" s="127">
        <v>4941.9926568609999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5049.6683669208633</v>
      </c>
      <c r="N51" s="101">
        <v>4941.9926567898674</v>
      </c>
    </row>
    <row r="52" spans="1:14" s="182" customFormat="1" ht="15" customHeight="1" x14ac:dyDescent="0.2">
      <c r="A52" s="105" t="s">
        <v>165</v>
      </c>
      <c r="B52" s="109"/>
      <c r="C52" s="62"/>
      <c r="D52" s="62"/>
      <c r="E52" s="62"/>
      <c r="F52" s="62">
        <v>3699.2531829999998</v>
      </c>
      <c r="G52" s="62">
        <v>3302.7378199999998</v>
      </c>
      <c r="H52" s="127">
        <v>3228.3875790000002</v>
      </c>
      <c r="I52" s="115"/>
      <c r="J52" s="62"/>
      <c r="K52" s="62"/>
      <c r="L52" s="62">
        <v>3699.2531829999998</v>
      </c>
      <c r="M52" s="62">
        <v>3302.7378199999998</v>
      </c>
      <c r="N52" s="101">
        <v>3228.3875790000002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136466.99136290469</v>
      </c>
      <c r="H53" s="127">
        <v>133307.5246272347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136466.99136848355</v>
      </c>
      <c r="N53" s="101">
        <v>133307.52462313868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1789.7032389999999</v>
      </c>
      <c r="H54" s="127">
        <v>1517.44713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1650.45422751</v>
      </c>
      <c r="N54" s="101">
        <v>1380.7688489499999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166</v>
      </c>
      <c r="G55" s="62" t="s">
        <v>166</v>
      </c>
      <c r="H55" s="127" t="s">
        <v>166</v>
      </c>
      <c r="I55" s="86">
        <v>1646.9720749999999</v>
      </c>
      <c r="J55" s="50">
        <v>2234.0297860000001</v>
      </c>
      <c r="K55" s="50">
        <v>2481.7989990000001</v>
      </c>
      <c r="L55" s="50" t="s">
        <v>166</v>
      </c>
      <c r="M55" s="62" t="s">
        <v>166</v>
      </c>
      <c r="N55" s="101" t="s">
        <v>166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304.35139700000002</v>
      </c>
      <c r="H56" s="127">
        <v>301.04390599999999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304.35139700000002</v>
      </c>
      <c r="N56" s="101">
        <v>301.04390599999999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8150.6749227999999</v>
      </c>
      <c r="H57" s="127">
        <v>7863.5033231099997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7099.4542134499998</v>
      </c>
      <c r="N57" s="101">
        <v>6821.1181193700004</v>
      </c>
    </row>
    <row r="58" spans="1:14" s="182" customFormat="1" ht="15" customHeight="1" x14ac:dyDescent="0.2">
      <c r="A58" s="105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2997.2740116</v>
      </c>
      <c r="H58" s="127">
        <v>2969.36616392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2997.27401186</v>
      </c>
      <c r="N58" s="101">
        <v>2969.3661632899998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20130.143424999998</v>
      </c>
      <c r="H59" s="127">
        <v>19531.836794999999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18418.218617800001</v>
      </c>
      <c r="N59" s="101">
        <v>17867.284713000001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618135.45695042005</v>
      </c>
      <c r="H60" s="127">
        <v>600718.09878636559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533162.85845423839</v>
      </c>
      <c r="N60" s="101">
        <v>514618.46743878053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245835.81899189</v>
      </c>
      <c r="H61" s="127">
        <v>239629.58544542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245835.81899237999</v>
      </c>
      <c r="N61" s="101">
        <v>239629.5854446</v>
      </c>
    </row>
    <row r="62" spans="1:14" s="182" customFormat="1" ht="15" customHeight="1" x14ac:dyDescent="0.2">
      <c r="A62" s="105" t="s">
        <v>125</v>
      </c>
      <c r="B62" s="109"/>
      <c r="C62" s="62"/>
      <c r="D62" s="62"/>
      <c r="E62" s="62"/>
      <c r="F62" s="62" t="s">
        <v>166</v>
      </c>
      <c r="G62" s="62" t="s">
        <v>166</v>
      </c>
      <c r="H62" s="127" t="s">
        <v>166</v>
      </c>
      <c r="I62" s="115"/>
      <c r="J62" s="62"/>
      <c r="K62" s="62"/>
      <c r="L62" s="62" t="s">
        <v>166</v>
      </c>
      <c r="M62" s="62" t="s">
        <v>166</v>
      </c>
      <c r="N62" s="101" t="s">
        <v>166</v>
      </c>
    </row>
    <row r="63" spans="1:14" s="182" customFormat="1" ht="15" customHeight="1" x14ac:dyDescent="0.2">
      <c r="A63" s="105" t="s">
        <v>105</v>
      </c>
      <c r="B63" s="109">
        <v>17811.317478589557</v>
      </c>
      <c r="C63" s="62">
        <v>17249.269722581001</v>
      </c>
      <c r="D63" s="62">
        <v>15053.073253267614</v>
      </c>
      <c r="E63" s="62">
        <v>7633.8159609174336</v>
      </c>
      <c r="F63" s="62">
        <v>7797.673549307332</v>
      </c>
      <c r="G63" s="62">
        <v>7468.5940321250728</v>
      </c>
      <c r="H63" s="127">
        <v>7477.6056286252597</v>
      </c>
      <c r="I63" s="115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7468.5940312716912</v>
      </c>
      <c r="N63" s="101">
        <v>7477.6056239922727</v>
      </c>
    </row>
    <row r="64" spans="1:14" s="182" customFormat="1" ht="15" customHeight="1" x14ac:dyDescent="0.2">
      <c r="A64" s="105" t="s">
        <v>107</v>
      </c>
      <c r="B64" s="109">
        <v>1475.18608331</v>
      </c>
      <c r="C64" s="62">
        <v>1133.4691964000001</v>
      </c>
      <c r="D64" s="62">
        <v>1344.8966412</v>
      </c>
      <c r="E64" s="62">
        <v>1337.65986088</v>
      </c>
      <c r="F64" s="62">
        <v>1358.0506243</v>
      </c>
      <c r="G64" s="62">
        <v>1016.4466319000001</v>
      </c>
      <c r="H64" s="127">
        <v>1004.5939737</v>
      </c>
      <c r="I64" s="115">
        <v>1133.46919641</v>
      </c>
      <c r="J64" s="62">
        <v>1344.89664113</v>
      </c>
      <c r="K64" s="62">
        <v>1337.65986088</v>
      </c>
      <c r="L64" s="62">
        <v>1358.0506241999999</v>
      </c>
      <c r="M64" s="62">
        <v>1016.44663187</v>
      </c>
      <c r="N64" s="101">
        <v>1004.59397362</v>
      </c>
    </row>
    <row r="65" spans="1:14" s="182" customFormat="1" ht="15" customHeight="1" x14ac:dyDescent="0.2">
      <c r="A65" s="105" t="s">
        <v>111</v>
      </c>
      <c r="B65" s="109">
        <v>5593.8918880734727</v>
      </c>
      <c r="C65" s="62">
        <v>4090.8368724391189</v>
      </c>
      <c r="D65" s="62">
        <v>3637.6713613224624</v>
      </c>
      <c r="E65" s="62">
        <v>3207.6740237920485</v>
      </c>
      <c r="F65" s="62">
        <v>2964.2654993081778</v>
      </c>
      <c r="G65" s="62">
        <v>1738.3855767432221</v>
      </c>
      <c r="H65" s="127">
        <v>1721.2381209210123</v>
      </c>
      <c r="I65" s="115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1738.3855767671118</v>
      </c>
      <c r="N65" s="101">
        <v>1721.2381205857046</v>
      </c>
    </row>
    <row r="66" spans="1:14" s="182" customFormat="1" ht="15" customHeight="1" x14ac:dyDescent="0.2">
      <c r="A66" s="105" t="s">
        <v>114</v>
      </c>
      <c r="B66" s="109">
        <v>1596.640189</v>
      </c>
      <c r="C66" s="62">
        <v>1546.9305649999999</v>
      </c>
      <c r="D66" s="62">
        <v>640.76029400000004</v>
      </c>
      <c r="E66" s="62"/>
      <c r="F66" s="62"/>
      <c r="G66" s="62">
        <v>0</v>
      </c>
      <c r="H66" s="127">
        <v>0</v>
      </c>
      <c r="I66" s="115">
        <v>1546.9305647000001</v>
      </c>
      <c r="J66" s="62">
        <v>640.76029370000003</v>
      </c>
      <c r="K66" s="62"/>
      <c r="L66" s="62"/>
      <c r="M66" s="62">
        <v>0</v>
      </c>
      <c r="N66" s="101">
        <v>0</v>
      </c>
    </row>
    <row r="67" spans="1:14" s="182" customFormat="1" ht="15" customHeight="1" x14ac:dyDescent="0.2">
      <c r="A67" s="147" t="s">
        <v>126</v>
      </c>
      <c r="B67" s="142">
        <v>1234798.8935740327</v>
      </c>
      <c r="C67" s="143">
        <v>1065845.0828130115</v>
      </c>
      <c r="D67" s="143">
        <v>1217493.5958338778</v>
      </c>
      <c r="E67" s="143">
        <v>1196153.3712382189</v>
      </c>
      <c r="F67" s="143">
        <v>1269124.0444663204</v>
      </c>
      <c r="G67" s="143">
        <f>SUM(G49:G66)</f>
        <v>1053259.9129854315</v>
      </c>
      <c r="H67" s="144">
        <f>SUM(H49:H66)</f>
        <v>1025076.2919597046</v>
      </c>
      <c r="I67" s="145">
        <v>1006623.6027062559</v>
      </c>
      <c r="J67" s="143">
        <v>1151441.9637176164</v>
      </c>
      <c r="K67" s="143">
        <v>1109052.7207183177</v>
      </c>
      <c r="L67" s="143">
        <v>1175474.5339817412</v>
      </c>
      <c r="M67" s="143">
        <f>SUM(M49:M66)</f>
        <v>965384.91996628221</v>
      </c>
      <c r="N67" s="141">
        <f>SUM(N49:N66)</f>
        <v>936133.0450374505</v>
      </c>
    </row>
    <row r="68" spans="1:14" s="182" customFormat="1" ht="15" customHeight="1" x14ac:dyDescent="0.2">
      <c r="A68" s="105" t="s">
        <v>167</v>
      </c>
      <c r="B68" s="109"/>
      <c r="C68" s="62"/>
      <c r="D68" s="62"/>
      <c r="E68" s="62">
        <v>267.78658486533323</v>
      </c>
      <c r="F68" s="62">
        <v>587.58178290195383</v>
      </c>
      <c r="G68" s="62">
        <v>541.06973142781385</v>
      </c>
      <c r="H68" s="127">
        <v>533.22009640957913</v>
      </c>
      <c r="I68" s="115"/>
      <c r="J68" s="62"/>
      <c r="K68" s="62">
        <v>267.78658486533323</v>
      </c>
      <c r="L68" s="62">
        <v>587.58178540105507</v>
      </c>
      <c r="M68" s="62">
        <v>541.06972878349859</v>
      </c>
      <c r="N68" s="101">
        <v>533.22009521681764</v>
      </c>
    </row>
    <row r="69" spans="1:14" s="182" customFormat="1" ht="15" customHeight="1" x14ac:dyDescent="0.2">
      <c r="A69" s="105" t="s">
        <v>127</v>
      </c>
      <c r="B69" s="109">
        <v>44638.05806877101</v>
      </c>
      <c r="C69" s="62">
        <v>49731.415893401907</v>
      </c>
      <c r="D69" s="62">
        <v>59500.831940069009</v>
      </c>
      <c r="E69" s="62">
        <v>62078.979852959957</v>
      </c>
      <c r="F69" s="62">
        <v>72710.271380056598</v>
      </c>
      <c r="G69" s="62">
        <v>68679.94574884382</v>
      </c>
      <c r="H69" s="127">
        <v>67670.039488064533</v>
      </c>
      <c r="I69" s="115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66089.379999518482</v>
      </c>
      <c r="N69" s="101">
        <v>65122.28771481524</v>
      </c>
    </row>
    <row r="70" spans="1:14" s="182" customFormat="1" ht="15" customHeight="1" x14ac:dyDescent="0.2">
      <c r="A70" s="105" t="s">
        <v>128</v>
      </c>
      <c r="B70" s="109">
        <v>23.051094140076327</v>
      </c>
      <c r="C70" s="62">
        <v>23.389716452082915</v>
      </c>
      <c r="D70" s="62">
        <v>10.779811677257431</v>
      </c>
      <c r="E70" s="62">
        <v>0</v>
      </c>
      <c r="F70" s="62">
        <v>0</v>
      </c>
      <c r="G70" s="62">
        <v>0</v>
      </c>
      <c r="H70" s="127">
        <v>0</v>
      </c>
      <c r="I70" s="115">
        <v>23.389716532656792</v>
      </c>
      <c r="J70" s="62">
        <v>10.779811616623297</v>
      </c>
      <c r="K70" s="62">
        <v>0</v>
      </c>
      <c r="L70" s="62">
        <v>0</v>
      </c>
      <c r="M70" s="62">
        <v>0</v>
      </c>
      <c r="N70" s="101">
        <v>0</v>
      </c>
    </row>
    <row r="71" spans="1:14" s="182" customFormat="1" ht="15" customHeight="1" x14ac:dyDescent="0.2">
      <c r="A71" s="105" t="s">
        <v>163</v>
      </c>
      <c r="B71" s="109"/>
      <c r="C71" s="62"/>
      <c r="D71" s="62"/>
      <c r="E71" s="62"/>
      <c r="F71" s="62">
        <v>468.00159600000001</v>
      </c>
      <c r="G71" s="62">
        <v>471.12036999999998</v>
      </c>
      <c r="H71" s="127">
        <v>468.94233300000002</v>
      </c>
      <c r="I71" s="115"/>
      <c r="J71" s="62"/>
      <c r="K71" s="62"/>
      <c r="L71" s="62">
        <v>468.00159600000001</v>
      </c>
      <c r="M71" s="62">
        <v>471.12036999999998</v>
      </c>
      <c r="N71" s="101">
        <v>468.94233300000002</v>
      </c>
    </row>
    <row r="72" spans="1:14" s="182" customFormat="1" ht="15" customHeight="1" x14ac:dyDescent="0.2">
      <c r="A72" s="105" t="s">
        <v>129</v>
      </c>
      <c r="B72" s="109">
        <v>8285.6748911003288</v>
      </c>
      <c r="C72" s="62">
        <v>7053.8376087251454</v>
      </c>
      <c r="D72" s="62">
        <v>9369.6174457287379</v>
      </c>
      <c r="E72" s="62">
        <v>8159.5718368269427</v>
      </c>
      <c r="F72" s="62">
        <v>8648.7653068354721</v>
      </c>
      <c r="G72" s="62">
        <v>6506.0795907485372</v>
      </c>
      <c r="H72" s="127">
        <v>6011.7496089481037</v>
      </c>
      <c r="I72" s="115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3104.7400840906666</v>
      </c>
      <c r="N72" s="101">
        <v>2707.816751294135</v>
      </c>
    </row>
    <row r="73" spans="1:14" s="182" customFormat="1" ht="15" customHeight="1" x14ac:dyDescent="0.2">
      <c r="A73" s="105" t="s">
        <v>157</v>
      </c>
      <c r="B73" s="109"/>
      <c r="C73" s="62"/>
      <c r="D73" s="62"/>
      <c r="E73" s="62"/>
      <c r="F73" s="62">
        <v>0</v>
      </c>
      <c r="G73" s="62">
        <v>0</v>
      </c>
      <c r="H73" s="127">
        <v>0</v>
      </c>
      <c r="I73" s="115"/>
      <c r="J73" s="62"/>
      <c r="K73" s="62"/>
      <c r="L73" s="62">
        <v>0</v>
      </c>
      <c r="M73" s="62">
        <v>0</v>
      </c>
      <c r="N73" s="101">
        <v>0</v>
      </c>
    </row>
    <row r="74" spans="1:14" s="182" customFormat="1" ht="15" customHeight="1" x14ac:dyDescent="0.2">
      <c r="A74" s="105" t="s">
        <v>130</v>
      </c>
      <c r="B74" s="109">
        <v>2977.2609624374113</v>
      </c>
      <c r="C74" s="62">
        <v>1363.9302645197281</v>
      </c>
      <c r="D74" s="62">
        <v>1213.3863750924158</v>
      </c>
      <c r="E74" s="62">
        <v>1040.2624664255102</v>
      </c>
      <c r="F74" s="62">
        <v>677.42721419519648</v>
      </c>
      <c r="G74" s="62">
        <v>541.16445957834742</v>
      </c>
      <c r="H74" s="127">
        <v>528.67510933651988</v>
      </c>
      <c r="I74" s="115">
        <v>1363.9302639949267</v>
      </c>
      <c r="J74" s="62">
        <v>1213.3863752246484</v>
      </c>
      <c r="K74" s="62">
        <v>1040.2624668618389</v>
      </c>
      <c r="L74" s="62">
        <v>677.42721443742914</v>
      </c>
      <c r="M74" s="62">
        <v>541.16445970640405</v>
      </c>
      <c r="N74" s="101">
        <v>528.67510939912552</v>
      </c>
    </row>
    <row r="75" spans="1:14" s="182" customFormat="1" ht="15" customHeight="1" x14ac:dyDescent="0.2">
      <c r="A75" s="147" t="s">
        <v>204</v>
      </c>
      <c r="B75" s="142">
        <v>55924.045016448821</v>
      </c>
      <c r="C75" s="143">
        <v>58172.573483098859</v>
      </c>
      <c r="D75" s="143">
        <v>70094.615572567433</v>
      </c>
      <c r="E75" s="143">
        <v>71278.814156212407</v>
      </c>
      <c r="F75" s="143">
        <v>83092.047279989216</v>
      </c>
      <c r="G75" s="143">
        <f>SUM(G68:G74)</f>
        <v>76739.37990059852</v>
      </c>
      <c r="H75" s="144">
        <f>SUM(H68:H74)</f>
        <v>75212.62663575873</v>
      </c>
      <c r="I75" s="145">
        <v>54329.153071308501</v>
      </c>
      <c r="J75" s="143">
        <v>63645.535990672317</v>
      </c>
      <c r="K75" s="143">
        <v>65200.324422409583</v>
      </c>
      <c r="L75" s="143">
        <v>76533.387677678547</v>
      </c>
      <c r="M75" s="143">
        <f>SUM(M68:M74)</f>
        <v>70747.474642099041</v>
      </c>
      <c r="N75" s="141">
        <f>SUM(N68:N74)</f>
        <v>69360.9420037253</v>
      </c>
    </row>
    <row r="76" spans="1:14" s="182" customFormat="1" ht="15" customHeight="1" x14ac:dyDescent="0.2">
      <c r="A76" s="29" t="s">
        <v>202</v>
      </c>
      <c r="B76" s="30"/>
      <c r="C76" s="30"/>
      <c r="D76" s="30"/>
      <c r="E76" s="30"/>
      <c r="F76" s="30"/>
      <c r="G76" s="30"/>
      <c r="H76" s="30"/>
      <c r="I76" s="29"/>
      <c r="J76" s="29"/>
      <c r="K76" s="29"/>
      <c r="L76" s="29"/>
      <c r="M76" s="29"/>
      <c r="N76" s="184"/>
    </row>
    <row r="77" spans="1:14" s="182" customFormat="1" ht="15" customHeight="1" thickBot="1" x14ac:dyDescent="0.25">
      <c r="A77" s="21" t="s">
        <v>201</v>
      </c>
      <c r="B77" s="31"/>
      <c r="C77" s="31"/>
      <c r="D77" s="31"/>
      <c r="E77" s="31"/>
      <c r="F77" s="31"/>
      <c r="G77" s="31"/>
      <c r="H77" s="31"/>
      <c r="I77" s="31"/>
      <c r="J77" s="21"/>
      <c r="K77" s="21"/>
      <c r="L77" s="21"/>
      <c r="M77" s="21"/>
      <c r="N77" s="185"/>
    </row>
    <row r="78" spans="1:14" s="182" customFormat="1" ht="15" customHeight="1" x14ac:dyDescent="0.2">
      <c r="A78" s="247" t="s">
        <v>159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9"/>
    </row>
  </sheetData>
  <mergeCells count="4">
    <mergeCell ref="A1:N1"/>
    <mergeCell ref="I2:N2"/>
    <mergeCell ref="A78:N78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2" t="s">
        <v>187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24" customHeight="1" x14ac:dyDescent="0.2">
      <c r="A2" s="153"/>
      <c r="B2" s="255" t="s">
        <v>62</v>
      </c>
      <c r="C2" s="256"/>
      <c r="D2" s="256"/>
      <c r="E2" s="256"/>
      <c r="F2" s="256"/>
      <c r="G2" s="256"/>
      <c r="H2" s="256"/>
      <c r="I2" s="257"/>
      <c r="J2" s="250" t="s">
        <v>63</v>
      </c>
      <c r="K2" s="251"/>
      <c r="L2" s="251"/>
      <c r="M2" s="251"/>
      <c r="N2" s="251"/>
      <c r="O2" s="251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219</v>
      </c>
      <c r="H3" s="72" t="s">
        <v>220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219</v>
      </c>
      <c r="N3" s="72" t="s">
        <v>220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10.596899000000001</v>
      </c>
      <c r="H4" s="46">
        <v>14.412243</v>
      </c>
      <c r="I4" s="138">
        <v>3.533042</v>
      </c>
      <c r="J4" s="136">
        <v>402.95310899999998</v>
      </c>
      <c r="K4" s="46">
        <v>464.80920700000001</v>
      </c>
      <c r="L4" s="46">
        <v>284.76484799999997</v>
      </c>
      <c r="M4" s="46">
        <v>10.596899000000001</v>
      </c>
      <c r="N4" s="46">
        <v>14.412243</v>
      </c>
      <c r="O4" s="177">
        <v>3.533042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166</v>
      </c>
      <c r="G6" s="46" t="s">
        <v>166</v>
      </c>
      <c r="H6" s="46" t="s">
        <v>166</v>
      </c>
      <c r="I6" s="138" t="s">
        <v>166</v>
      </c>
      <c r="J6" s="136"/>
      <c r="K6" s="46"/>
      <c r="L6" s="46" t="s">
        <v>166</v>
      </c>
      <c r="M6" s="46" t="s">
        <v>166</v>
      </c>
      <c r="N6" s="46" t="s">
        <v>166</v>
      </c>
      <c r="O6" s="177" t="s">
        <v>166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1375.46878423</v>
      </c>
      <c r="H7" s="46">
        <v>49.367668639999998</v>
      </c>
      <c r="I7" s="138">
        <v>4612.97509679</v>
      </c>
      <c r="J7" s="136">
        <v>11372.471489423</v>
      </c>
      <c r="K7" s="46">
        <v>9322.7122763320003</v>
      </c>
      <c r="L7" s="46">
        <v>7965.3648746959998</v>
      </c>
      <c r="M7" s="46">
        <v>430.87943812499998</v>
      </c>
      <c r="N7" s="46">
        <v>513.66988007999998</v>
      </c>
      <c r="O7" s="177">
        <v>3637.8052755610588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166</v>
      </c>
      <c r="H8" s="46" t="s">
        <v>166</v>
      </c>
      <c r="I8" s="138" t="s">
        <v>166</v>
      </c>
      <c r="J8" s="136">
        <v>465.71181976000003</v>
      </c>
      <c r="K8" s="46">
        <v>433.67445982999999</v>
      </c>
      <c r="L8" s="46">
        <v>-412.44758101000002</v>
      </c>
      <c r="M8" s="46" t="s">
        <v>166</v>
      </c>
      <c r="N8" s="46" t="s">
        <v>166</v>
      </c>
      <c r="O8" s="177" t="s">
        <v>166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-4.4889155499999998</v>
      </c>
      <c r="H9" s="46">
        <v>-201.02436835</v>
      </c>
      <c r="I9" s="138">
        <v>87.618341130000005</v>
      </c>
      <c r="J9" s="136">
        <v>3409.5925940000002</v>
      </c>
      <c r="K9" s="46">
        <v>2564.6325378000001</v>
      </c>
      <c r="L9" s="46">
        <v>274.59062427999999</v>
      </c>
      <c r="M9" s="46">
        <v>-4.48891566</v>
      </c>
      <c r="N9" s="46">
        <v>-201.02436836999999</v>
      </c>
      <c r="O9" s="177">
        <v>87.61834107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24.065508250000001</v>
      </c>
      <c r="H10" s="46">
        <v>-19.289467120000001</v>
      </c>
      <c r="I10" s="138">
        <v>184.59647326000001</v>
      </c>
      <c r="J10" s="136">
        <v>-273.46895532999997</v>
      </c>
      <c r="K10" s="46">
        <v>891.17478613000003</v>
      </c>
      <c r="L10" s="46">
        <v>836.68722609999998</v>
      </c>
      <c r="M10" s="46">
        <v>24.065508250000001</v>
      </c>
      <c r="N10" s="46">
        <v>-19.289467120000001</v>
      </c>
      <c r="O10" s="177">
        <v>184.59647326000001</v>
      </c>
    </row>
    <row r="11" spans="1:15" s="182" customFormat="1" ht="15" customHeight="1" x14ac:dyDescent="0.2">
      <c r="A11" s="105" t="s">
        <v>165</v>
      </c>
      <c r="B11" s="134"/>
      <c r="C11" s="46"/>
      <c r="D11" s="46"/>
      <c r="E11" s="46">
        <v>48.693629999999999</v>
      </c>
      <c r="F11" s="46">
        <v>156.145475</v>
      </c>
      <c r="G11" s="46">
        <v>1.6345000000000001</v>
      </c>
      <c r="H11" s="46">
        <v>0</v>
      </c>
      <c r="I11" s="138">
        <v>37.268918999999997</v>
      </c>
      <c r="J11" s="136"/>
      <c r="K11" s="46">
        <v>48.693629999999999</v>
      </c>
      <c r="L11" s="46">
        <v>156.145475</v>
      </c>
      <c r="M11" s="46">
        <v>1.6345000000000001</v>
      </c>
      <c r="N11" s="46">
        <v>0</v>
      </c>
      <c r="O11" s="177">
        <v>37.268918999999997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-787.68468363561499</v>
      </c>
      <c r="H12" s="46">
        <v>-702.97899354695767</v>
      </c>
      <c r="I12" s="138">
        <v>-1429.6671025770777</v>
      </c>
      <c r="J12" s="136">
        <v>-8619.4590026619007</v>
      </c>
      <c r="K12" s="46">
        <v>-3058.9087946768482</v>
      </c>
      <c r="L12" s="46">
        <v>690.28282460627872</v>
      </c>
      <c r="M12" s="46">
        <v>-436.52435084144332</v>
      </c>
      <c r="N12" s="46">
        <v>-463.45282700772879</v>
      </c>
      <c r="O12" s="177">
        <v>-952.99140327606858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0</v>
      </c>
      <c r="H13" s="46">
        <v>-10.0625</v>
      </c>
      <c r="I13" s="138">
        <v>-46.523049999999998</v>
      </c>
      <c r="J13" s="136">
        <v>6.3620210000000004</v>
      </c>
      <c r="K13" s="46">
        <v>45.470066000000003</v>
      </c>
      <c r="L13" s="46">
        <v>0.40394999999999998</v>
      </c>
      <c r="M13" s="46">
        <v>0</v>
      </c>
      <c r="N13" s="46">
        <v>-10.0625</v>
      </c>
      <c r="O13" s="177">
        <v>-46.523049999999998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-2246.7220670000002</v>
      </c>
      <c r="H14" s="46">
        <v>-673.58091000000002</v>
      </c>
      <c r="I14" s="138">
        <v>-4475.3099579999998</v>
      </c>
      <c r="J14" s="136">
        <v>4393.7006039999997</v>
      </c>
      <c r="K14" s="46">
        <v>6287.6394799999998</v>
      </c>
      <c r="L14" s="46">
        <v>-3814.3364630000001</v>
      </c>
      <c r="M14" s="46">
        <v>-1825.364264</v>
      </c>
      <c r="N14" s="46">
        <v>-165.20844299999999</v>
      </c>
      <c r="O14" s="177">
        <v>-2534.5464379999999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-10.400499999999999</v>
      </c>
      <c r="H15" s="46">
        <v>-12.1058</v>
      </c>
      <c r="I15" s="138">
        <v>-29.457346000000001</v>
      </c>
      <c r="J15" s="136">
        <v>-432.79768000000001</v>
      </c>
      <c r="K15" s="46">
        <v>-221.72614300000001</v>
      </c>
      <c r="L15" s="46">
        <v>-118.862127</v>
      </c>
      <c r="M15" s="46">
        <v>-10.400499999999999</v>
      </c>
      <c r="N15" s="46">
        <v>-12.1058</v>
      </c>
      <c r="O15" s="177">
        <v>-29.457346000000001</v>
      </c>
    </row>
    <row r="16" spans="1:15" s="182" customFormat="1" ht="15" customHeight="1" x14ac:dyDescent="0.2">
      <c r="A16" s="105" t="s">
        <v>164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258.51779099999999</v>
      </c>
      <c r="H16" s="46">
        <v>105.102321</v>
      </c>
      <c r="I16" s="138">
        <v>415.058874</v>
      </c>
      <c r="J16" s="136">
        <v>-14.569832</v>
      </c>
      <c r="K16" s="46">
        <v>-93.165228999999997</v>
      </c>
      <c r="L16" s="46">
        <v>158.770096</v>
      </c>
      <c r="M16" s="46">
        <v>258.51779099999999</v>
      </c>
      <c r="N16" s="46">
        <v>105.102321</v>
      </c>
      <c r="O16" s="177">
        <v>415.058874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-112.93623700000001</v>
      </c>
      <c r="H17" s="46">
        <v>1319.5871669999999</v>
      </c>
      <c r="I17" s="138">
        <v>1799.6393539999999</v>
      </c>
      <c r="J17" s="136">
        <v>-78.122062</v>
      </c>
      <c r="K17" s="46">
        <v>496.16194000000002</v>
      </c>
      <c r="L17" s="46">
        <v>3724.9721650000001</v>
      </c>
      <c r="M17" s="46">
        <v>-112.936238</v>
      </c>
      <c r="N17" s="46">
        <v>1319.5871689999999</v>
      </c>
      <c r="O17" s="177">
        <v>1799.639355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-10.689217770000001</v>
      </c>
      <c r="H18" s="46">
        <v>-9.1698037800000005</v>
      </c>
      <c r="I18" s="138">
        <v>-46.106777409999999</v>
      </c>
      <c r="J18" s="136">
        <v>-282.16742877000001</v>
      </c>
      <c r="K18" s="46">
        <v>-343.93104889</v>
      </c>
      <c r="L18" s="46">
        <v>-191.26549363000001</v>
      </c>
      <c r="M18" s="46">
        <v>-3.0678087500000002</v>
      </c>
      <c r="N18" s="46">
        <v>6.9528948599999998</v>
      </c>
      <c r="O18" s="177">
        <v>10.765758290000001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-2.1122999999999998</v>
      </c>
      <c r="H19" s="46">
        <v>0</v>
      </c>
      <c r="I19" s="138">
        <v>-59.876435999999998</v>
      </c>
      <c r="J19" s="136"/>
      <c r="K19" s="46">
        <v>62.904229999999998</v>
      </c>
      <c r="L19" s="46">
        <v>-19.507231000000001</v>
      </c>
      <c r="M19" s="46">
        <v>-2.1122999999999998</v>
      </c>
      <c r="N19" s="46">
        <v>0</v>
      </c>
      <c r="O19" s="177">
        <v>-59.876435999999998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-22.911850000000001</v>
      </c>
      <c r="H20" s="46">
        <v>12.74405</v>
      </c>
      <c r="I20" s="138">
        <v>63.330125000000002</v>
      </c>
      <c r="J20" s="136">
        <v>-1719.233383</v>
      </c>
      <c r="K20" s="46">
        <v>347.97572700000001</v>
      </c>
      <c r="L20" s="46">
        <v>299.442475</v>
      </c>
      <c r="M20" s="46">
        <v>-22.911850000000001</v>
      </c>
      <c r="N20" s="46">
        <v>12.74405</v>
      </c>
      <c r="O20" s="177">
        <v>63.330125000000002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18.637585489999999</v>
      </c>
      <c r="H21" s="46">
        <v>-43.178398129999998</v>
      </c>
      <c r="I21" s="138">
        <v>275.82106772999998</v>
      </c>
      <c r="J21" s="136">
        <v>391.19179606</v>
      </c>
      <c r="K21" s="46">
        <v>1384.5314739099999</v>
      </c>
      <c r="L21" s="46">
        <v>1859.26447687</v>
      </c>
      <c r="M21" s="46">
        <v>18.637585510000001</v>
      </c>
      <c r="N21" s="46">
        <v>-43.178398170000001</v>
      </c>
      <c r="O21" s="177">
        <v>275.82106772999998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166</v>
      </c>
      <c r="G22" s="46" t="s">
        <v>166</v>
      </c>
      <c r="H22" s="46" t="s">
        <v>166</v>
      </c>
      <c r="I22" s="138" t="s">
        <v>166</v>
      </c>
      <c r="J22" s="136">
        <v>22.422239999999999</v>
      </c>
      <c r="K22" s="46">
        <v>62.904229999999998</v>
      </c>
      <c r="L22" s="46" t="s">
        <v>166</v>
      </c>
      <c r="M22" s="46" t="s">
        <v>166</v>
      </c>
      <c r="N22" s="46" t="s">
        <v>166</v>
      </c>
      <c r="O22" s="177" t="s">
        <v>166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703.49390445999995</v>
      </c>
      <c r="H23" s="46">
        <v>141.71002282000001</v>
      </c>
      <c r="I23" s="138">
        <v>4742.00967803</v>
      </c>
      <c r="J23" s="136">
        <v>4800.5795491640993</v>
      </c>
      <c r="K23" s="46">
        <v>5995.3517291974304</v>
      </c>
      <c r="L23" s="46">
        <v>5459.5123432986684</v>
      </c>
      <c r="M23" s="46">
        <v>463.73675441</v>
      </c>
      <c r="N23" s="46">
        <v>135.21710175000001</v>
      </c>
      <c r="O23" s="177">
        <v>3994.3001645200002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51.892513170000001</v>
      </c>
      <c r="H24" s="46">
        <v>6.1260579000000002</v>
      </c>
      <c r="I24" s="138">
        <v>66.809471070000001</v>
      </c>
      <c r="J24" s="136"/>
      <c r="K24" s="46">
        <v>39.106697330000003</v>
      </c>
      <c r="L24" s="46">
        <v>34.900731999999998</v>
      </c>
      <c r="M24" s="46">
        <v>51.892513170000001</v>
      </c>
      <c r="N24" s="46">
        <v>6.1260579000000002</v>
      </c>
      <c r="O24" s="177">
        <v>66.809471070000001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4.9068546700000004</v>
      </c>
      <c r="H25" s="46">
        <v>2.7218958400000002</v>
      </c>
      <c r="I25" s="138">
        <v>268.85146401999998</v>
      </c>
      <c r="J25" s="136">
        <v>584.13243107000005</v>
      </c>
      <c r="K25" s="46">
        <v>852.91590238000003</v>
      </c>
      <c r="L25" s="46">
        <v>1750.35521068</v>
      </c>
      <c r="M25" s="46">
        <v>4.9068546499999997</v>
      </c>
      <c r="N25" s="46">
        <v>2.7218958400000002</v>
      </c>
      <c r="O25" s="177">
        <v>268.85146401999998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1743.90181495</v>
      </c>
      <c r="H26" s="46">
        <v>1086.5442508900001</v>
      </c>
      <c r="I26" s="138">
        <v>2106.0751780700002</v>
      </c>
      <c r="J26" s="136">
        <v>7313.5645666</v>
      </c>
      <c r="K26" s="46">
        <v>9694.4121120399996</v>
      </c>
      <c r="L26" s="46">
        <v>-8038.9890262899999</v>
      </c>
      <c r="M26" s="46">
        <v>1651.84281035</v>
      </c>
      <c r="N26" s="46">
        <v>-1016.50868823</v>
      </c>
      <c r="O26" s="177">
        <v>-504.76574453000001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5.9988999999999999</v>
      </c>
      <c r="H27" s="46">
        <v>41.880420000000001</v>
      </c>
      <c r="I27" s="138">
        <v>261.89800500000001</v>
      </c>
      <c r="J27" s="136">
        <v>283.94693699999999</v>
      </c>
      <c r="K27" s="46">
        <v>465.29885200000001</v>
      </c>
      <c r="L27" s="46">
        <v>1178.0732129999999</v>
      </c>
      <c r="M27" s="46">
        <v>5.9988999999999999</v>
      </c>
      <c r="N27" s="46">
        <v>36.631152</v>
      </c>
      <c r="O27" s="177">
        <v>254.06881899999999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-154.48103599999999</v>
      </c>
      <c r="H28" s="46">
        <v>-386.01921199999998</v>
      </c>
      <c r="I28" s="138">
        <v>202.14096799999999</v>
      </c>
      <c r="J28" s="136">
        <v>1067.698361</v>
      </c>
      <c r="K28" s="46">
        <v>956.36721699999998</v>
      </c>
      <c r="L28" s="46">
        <v>-1984.498767</v>
      </c>
      <c r="M28" s="46">
        <v>-154.48103599999999</v>
      </c>
      <c r="N28" s="46">
        <v>-386.01921199999998</v>
      </c>
      <c r="O28" s="177">
        <v>202.14126899999999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166</v>
      </c>
      <c r="G29" s="46" t="s">
        <v>166</v>
      </c>
      <c r="H29" s="46" t="s">
        <v>166</v>
      </c>
      <c r="I29" s="138" t="s">
        <v>166</v>
      </c>
      <c r="J29" s="136"/>
      <c r="K29" s="46"/>
      <c r="L29" s="46" t="s">
        <v>166</v>
      </c>
      <c r="M29" s="46" t="s">
        <v>166</v>
      </c>
      <c r="N29" s="46" t="s">
        <v>166</v>
      </c>
      <c r="O29" s="177" t="s">
        <v>166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-1.925683</v>
      </c>
      <c r="H30" s="46">
        <v>-4.4291200000000002</v>
      </c>
      <c r="I30" s="138">
        <v>-35.906976</v>
      </c>
      <c r="J30" s="136">
        <v>-77.222449999999995</v>
      </c>
      <c r="K30" s="46">
        <v>-81.010571999999996</v>
      </c>
      <c r="L30" s="46">
        <v>-57.312491000000001</v>
      </c>
      <c r="M30" s="46">
        <v>-1.925683</v>
      </c>
      <c r="N30" s="46">
        <v>-4.4291200000000002</v>
      </c>
      <c r="O30" s="177">
        <v>-35.906976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166</v>
      </c>
      <c r="G31" s="46" t="s">
        <v>166</v>
      </c>
      <c r="H31" s="46" t="s">
        <v>166</v>
      </c>
      <c r="I31" s="138" t="s">
        <v>166</v>
      </c>
      <c r="J31" s="136">
        <v>61.223360059999997</v>
      </c>
      <c r="K31" s="46"/>
      <c r="L31" s="46" t="s">
        <v>166</v>
      </c>
      <c r="M31" s="46" t="s">
        <v>166</v>
      </c>
      <c r="N31" s="46" t="s">
        <v>166</v>
      </c>
      <c r="O31" s="177" t="s">
        <v>166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1856.3552979999999</v>
      </c>
      <c r="H32" s="46">
        <v>699.36066300000005</v>
      </c>
      <c r="I32" s="138">
        <v>13314.414038000001</v>
      </c>
      <c r="J32" s="136">
        <v>5508.8204290000003</v>
      </c>
      <c r="K32" s="46">
        <v>19887.216179999999</v>
      </c>
      <c r="L32" s="46">
        <v>25876.511166740001</v>
      </c>
      <c r="M32" s="46">
        <v>1585.9422950000001</v>
      </c>
      <c r="N32" s="46">
        <v>391.32086199999998</v>
      </c>
      <c r="O32" s="177">
        <v>11028.958638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26.964355279438571</v>
      </c>
      <c r="H33" s="46">
        <v>67.431103301063601</v>
      </c>
      <c r="I33" s="138">
        <v>4855.5034682093792</v>
      </c>
      <c r="J33" s="136">
        <v>8126.5970526188348</v>
      </c>
      <c r="K33" s="46">
        <v>5209.8321743293336</v>
      </c>
      <c r="L33" s="46">
        <v>5197.6872447979977</v>
      </c>
      <c r="M33" s="46">
        <v>-21.889244203755347</v>
      </c>
      <c r="N33" s="46">
        <v>-22.255562854754491</v>
      </c>
      <c r="O33" s="177">
        <v>4194.7148637030941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-63.965209999999999</v>
      </c>
      <c r="H34" s="46">
        <v>11.617839999999999</v>
      </c>
      <c r="I34" s="138">
        <v>1733.40162904</v>
      </c>
      <c r="J34" s="136">
        <v>2502.2304469699998</v>
      </c>
      <c r="K34" s="46">
        <v>2313.1137259500001</v>
      </c>
      <c r="L34" s="46">
        <v>1962.53284396</v>
      </c>
      <c r="M34" s="46">
        <v>-63.965209999999999</v>
      </c>
      <c r="N34" s="46">
        <v>11.617839999999999</v>
      </c>
      <c r="O34" s="177">
        <v>1293.4918864900001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27.976989</v>
      </c>
      <c r="H35" s="46">
        <v>10.572761</v>
      </c>
      <c r="I35" s="138">
        <v>191.89602328022789</v>
      </c>
      <c r="J35" s="136">
        <v>272.79296246473677</v>
      </c>
      <c r="K35" s="46">
        <v>226.87733464172516</v>
      </c>
      <c r="L35" s="46">
        <v>366.78294876680582</v>
      </c>
      <c r="M35" s="46">
        <v>26.009493853041199</v>
      </c>
      <c r="N35" s="46">
        <v>9.0770937912924001</v>
      </c>
      <c r="O35" s="177">
        <v>181.35040862203445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-448.83371199999999</v>
      </c>
      <c r="H36" s="46">
        <v>-119.750744</v>
      </c>
      <c r="I36" s="138">
        <v>285.567904</v>
      </c>
      <c r="J36" s="136">
        <v>-1720.7112010000001</v>
      </c>
      <c r="K36" s="46">
        <v>2263.9536440000002</v>
      </c>
      <c r="L36" s="46">
        <v>489.12568700000003</v>
      </c>
      <c r="M36" s="46">
        <v>-448.83371199999999</v>
      </c>
      <c r="N36" s="46">
        <v>-119.750744</v>
      </c>
      <c r="O36" s="177">
        <v>285.567904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-2.0982400000000001</v>
      </c>
      <c r="H37" s="71">
        <v>1.901235</v>
      </c>
      <c r="I37" s="139">
        <v>56.254170000000002</v>
      </c>
      <c r="J37" s="136"/>
      <c r="K37" s="46">
        <v>677.94095800000002</v>
      </c>
      <c r="L37" s="46">
        <v>-156.23959199999999</v>
      </c>
      <c r="M37" s="71">
        <v>-2.0982400000000001</v>
      </c>
      <c r="N37" s="71">
        <v>1.901235</v>
      </c>
      <c r="O37" s="188">
        <v>56.254170000000002</v>
      </c>
    </row>
    <row r="38" spans="1:15" s="182" customFormat="1" ht="15" customHeight="1" x14ac:dyDescent="0.2">
      <c r="A38" s="129" t="s">
        <v>210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3.1742539999999995</v>
      </c>
      <c r="H38" s="46">
        <v>-10.502162999999999</v>
      </c>
      <c r="I38" s="138">
        <v>-18.558933</v>
      </c>
      <c r="J38" s="124">
        <v>-247.09715399999999</v>
      </c>
      <c r="K38" s="71">
        <v>-134.30012099999999</v>
      </c>
      <c r="L38" s="71">
        <v>54.842205</v>
      </c>
      <c r="M38" s="46">
        <v>3.1742539999999995</v>
      </c>
      <c r="N38" s="46">
        <v>-10.502162999999999</v>
      </c>
      <c r="O38" s="177">
        <v>-18.558933</v>
      </c>
    </row>
    <row r="39" spans="1:15" s="182" customFormat="1" ht="15" customHeight="1" x14ac:dyDescent="0.2">
      <c r="A39" s="129" t="s">
        <v>221</v>
      </c>
      <c r="B39" s="132"/>
      <c r="C39" s="71"/>
      <c r="D39" s="71"/>
      <c r="E39" s="71"/>
      <c r="F39" s="71"/>
      <c r="G39" s="46"/>
      <c r="H39" s="46">
        <v>40.179000000000002</v>
      </c>
      <c r="I39" s="138">
        <v>40.179000000000002</v>
      </c>
      <c r="J39" s="124"/>
      <c r="K39" s="71"/>
      <c r="L39" s="71"/>
      <c r="M39" s="46"/>
      <c r="N39" s="46">
        <v>40.179000000000002</v>
      </c>
      <c r="O39" s="177">
        <v>40.179000000000002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1027.94910766</v>
      </c>
      <c r="H40" s="46">
        <v>-293.64117540000001</v>
      </c>
      <c r="I40" s="138">
        <v>5343.2286271200001</v>
      </c>
      <c r="J40" s="136">
        <v>2039.7226970700001</v>
      </c>
      <c r="K40" s="46">
        <v>4054.4805918799998</v>
      </c>
      <c r="L40" s="46">
        <v>10529.1484041</v>
      </c>
      <c r="M40" s="46">
        <v>789.27912150999998</v>
      </c>
      <c r="N40" s="46">
        <v>-439.26165666999998</v>
      </c>
      <c r="O40" s="177">
        <v>4539.2099273900003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19.404755000000002</v>
      </c>
      <c r="H41" s="46">
        <v>8.9657479999999996</v>
      </c>
      <c r="I41" s="138">
        <v>69.978577000000001</v>
      </c>
      <c r="J41" s="136">
        <v>32.418419</v>
      </c>
      <c r="K41" s="46">
        <v>84.420760999999999</v>
      </c>
      <c r="L41" s="46">
        <v>261.252162</v>
      </c>
      <c r="M41" s="46">
        <v>19.404755000000002</v>
      </c>
      <c r="N41" s="46">
        <v>8.9657479999999996</v>
      </c>
      <c r="O41" s="177">
        <v>69.978577000000001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14.74816</v>
      </c>
      <c r="H42" s="46">
        <v>15.250121200000001</v>
      </c>
      <c r="I42" s="138">
        <v>49.885907500000002</v>
      </c>
      <c r="J42" s="136">
        <v>135.36000250399999</v>
      </c>
      <c r="K42" s="46">
        <v>123.29514974999999</v>
      </c>
      <c r="L42" s="46">
        <v>35.493522939999998</v>
      </c>
      <c r="M42" s="46">
        <v>14.74816</v>
      </c>
      <c r="N42" s="46">
        <v>15.250121200000001</v>
      </c>
      <c r="O42" s="177">
        <v>49.885907500000002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166</v>
      </c>
      <c r="G43" s="46" t="s">
        <v>166</v>
      </c>
      <c r="H43" s="46" t="s">
        <v>166</v>
      </c>
      <c r="I43" s="138" t="s">
        <v>166</v>
      </c>
      <c r="J43" s="136"/>
      <c r="K43" s="46"/>
      <c r="L43" s="46" t="s">
        <v>166</v>
      </c>
      <c r="M43" s="46" t="s">
        <v>166</v>
      </c>
      <c r="N43" s="46" t="s">
        <v>166</v>
      </c>
      <c r="O43" s="177" t="s">
        <v>166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500.90067615999999</v>
      </c>
      <c r="H44" s="46">
        <v>-327.73556499</v>
      </c>
      <c r="I44" s="138">
        <v>2209.44766729</v>
      </c>
      <c r="J44" s="136">
        <v>1301.4009498299999</v>
      </c>
      <c r="K44" s="46">
        <v>4734.14378597</v>
      </c>
      <c r="L44" s="46">
        <v>14317.234105809999</v>
      </c>
      <c r="M44" s="46">
        <v>274.75206265999998</v>
      </c>
      <c r="N44" s="46">
        <v>-426.86758115000003</v>
      </c>
      <c r="O44" s="177">
        <v>1312.21970867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2.0608050100000002</v>
      </c>
      <c r="H45" s="46">
        <v>-0.15245723999999999</v>
      </c>
      <c r="I45" s="138">
        <v>2.8265927999999998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-37.628210289999998</v>
      </c>
      <c r="H46" s="46">
        <v>-29.454881369999999</v>
      </c>
      <c r="I46" s="138">
        <v>-100.84879807</v>
      </c>
      <c r="J46" s="136">
        <v>-475.74614189200003</v>
      </c>
      <c r="K46" s="46">
        <v>-522.04046246999997</v>
      </c>
      <c r="L46" s="46">
        <v>-221.72016126700001</v>
      </c>
      <c r="M46" s="46">
        <v>-37.628210269999997</v>
      </c>
      <c r="N46" s="46">
        <v>-29.454881409999999</v>
      </c>
      <c r="O46" s="177">
        <v>-100.84879807999999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9.6428829999999994</v>
      </c>
      <c r="H47" s="46">
        <v>-203.855886</v>
      </c>
      <c r="I47" s="138">
        <v>-760.98887200000001</v>
      </c>
      <c r="J47" s="136">
        <v>-543.09000700000001</v>
      </c>
      <c r="K47" s="46">
        <v>1521.61824959</v>
      </c>
      <c r="L47" s="46">
        <v>2403.4870970000002</v>
      </c>
      <c r="M47" s="46">
        <v>8.4358020000000007</v>
      </c>
      <c r="N47" s="46">
        <v>-203.855886</v>
      </c>
      <c r="O47" s="177">
        <v>-764.50390200000004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3778.2402220838235</v>
      </c>
      <c r="H48" s="143">
        <f>SUM(H4:H47)-H38</f>
        <v>599.04528666410567</v>
      </c>
      <c r="I48" s="144">
        <f>SUM(I4:I47)-I38</f>
        <v>36295.524345282523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2492.6536817628421</v>
      </c>
      <c r="N48" s="143">
        <f>SUM(N4:N47)-N38</f>
        <v>-931.24847056119086</v>
      </c>
      <c r="O48" s="141">
        <f>SUM(O4:O47)-O38</f>
        <v>29323.999316010122</v>
      </c>
    </row>
    <row r="49" spans="1:15" s="182" customFormat="1" ht="15" customHeight="1" x14ac:dyDescent="0.2">
      <c r="A49" s="157" t="s">
        <v>203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201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2" t="s">
        <v>159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4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FIDA-931287038-795311</_dlc_DocId>
    <_dlc_DocIdUrl xmlns="24943991-94d7-4778-a9b3-19e5f2086ea5">
      <Url>https://fida.sharepoint.com/sites/INT-Io/_layouts/15/DocIdRedir.aspx?ID=FIDA-931287038-795311</Url>
      <Description>FIDA-931287038-795311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2022-06-09T11:14:32Z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0cd976de-a06e-4a83-afe1-4b2cace62b9a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